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bp.bracepatt.com\firm\washingtondc\users\zaka\desktop\BHP annual\"/>
    </mc:Choice>
  </mc:AlternateContent>
  <bookViews>
    <workbookView xWindow="480" yWindow="75" windowWidth="22995" windowHeight="9255" tabRatio="897" firstSheet="1" activeTab="7"/>
  </bookViews>
  <sheets>
    <sheet name="Cost of Service References" sheetId="8" r:id="rId1"/>
    <sheet name="BHP WP1 A&amp;G" sheetId="1" r:id="rId2"/>
    <sheet name="BHP WP4 Transmission Assets" sheetId="2" r:id="rId3"/>
    <sheet name="BHP WP8 Adj to Rate Base" sheetId="9" r:id="rId4"/>
    <sheet name="BHP WP9 Accum Depr" sheetId="6" r:id="rId5"/>
    <sheet name="BHP WP10 Plant in Service" sheetId="10" r:id="rId6"/>
    <sheet name="BHP WP11 Property Tax Expense" sheetId="11" r:id="rId7"/>
    <sheet name="BHP WP12 ADIT" sheetId="12" r:id="rId8"/>
  </sheets>
  <externalReferences>
    <externalReference r:id="rId9"/>
    <externalReference r:id="rId10"/>
    <externalReference r:id="rId11"/>
  </externalReferences>
  <definedNames>
    <definedName name="_xlnm.Print_Area" localSheetId="1">'BHP WP1 A&amp;G'!$A$1:$D$36</definedName>
    <definedName name="_xlnm.Print_Area" localSheetId="5">'BHP WP10 Plant in Service'!$A$1:$K$29</definedName>
    <definedName name="_xlnm.Print_Area" localSheetId="2">'BHP WP4 Transmission Assets'!$A$1:$G$52</definedName>
    <definedName name="_xlnm.Print_Area" localSheetId="4">'BHP WP9 Accum Depr'!$A$1:$I$28</definedName>
    <definedName name="_xlnm.Print_Area" localSheetId="0">'Cost of Service References'!$A$1:$F$193</definedName>
  </definedNames>
  <calcPr calcId="152511" iterate="1"/>
</workbook>
</file>

<file path=xl/calcChain.xml><?xml version="1.0" encoding="utf-8"?>
<calcChain xmlns="http://schemas.openxmlformats.org/spreadsheetml/2006/main">
  <c r="G37" i="9" l="1"/>
  <c r="C16" i="9"/>
  <c r="C17" i="9"/>
  <c r="C18" i="9"/>
  <c r="C19" i="9"/>
  <c r="C20" i="9"/>
  <c r="C21" i="9"/>
  <c r="C22" i="9"/>
  <c r="C23" i="9"/>
  <c r="C24" i="9"/>
  <c r="C25" i="9"/>
  <c r="C26" i="9"/>
  <c r="C15" i="9"/>
  <c r="C13" i="9"/>
  <c r="E16" i="9" l="1"/>
  <c r="F16" i="9" l="1"/>
  <c r="F15" i="9"/>
  <c r="E17" i="9" l="1"/>
  <c r="F17" i="9" s="1"/>
  <c r="E15" i="9"/>
  <c r="K11" i="10" l="1"/>
  <c r="H23" i="12"/>
  <c r="H22" i="12"/>
  <c r="G21" i="12"/>
  <c r="G24" i="12" s="1"/>
  <c r="F21" i="12"/>
  <c r="H21" i="12" s="1"/>
  <c r="H19" i="12"/>
  <c r="G15" i="12"/>
  <c r="F15" i="12"/>
  <c r="H13" i="12"/>
  <c r="H11" i="12"/>
  <c r="H15" i="12" s="1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G16" i="11"/>
  <c r="A11" i="11"/>
  <c r="A12" i="11" s="1"/>
  <c r="A13" i="11" s="1"/>
  <c r="A14" i="11" s="1"/>
  <c r="A15" i="11" s="1"/>
  <c r="A16" i="11" s="1"/>
  <c r="K24" i="10"/>
  <c r="I24" i="10"/>
  <c r="G24" i="10"/>
  <c r="E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H24" i="12" l="1"/>
  <c r="F24" i="12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13" i="8" l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D30" i="1"/>
  <c r="D22" i="1"/>
  <c r="D24" i="1" s="1"/>
  <c r="D13" i="1"/>
  <c r="D10" i="1"/>
  <c r="F114" i="2"/>
  <c r="F115" i="2" s="1"/>
  <c r="G45" i="2"/>
  <c r="E42" i="2"/>
  <c r="E45" i="2" s="1"/>
  <c r="E31" i="2"/>
  <c r="E33" i="2" s="1"/>
  <c r="G20" i="2"/>
  <c r="G25" i="2" s="1"/>
  <c r="G33" i="2" s="1"/>
  <c r="E20" i="2"/>
  <c r="E25" i="2" s="1"/>
  <c r="E16" i="2"/>
  <c r="I24" i="6"/>
  <c r="G24" i="6"/>
  <c r="E24" i="6"/>
  <c r="K23" i="6"/>
  <c r="K22" i="6"/>
  <c r="K21" i="6"/>
  <c r="K20" i="6"/>
  <c r="K19" i="6"/>
  <c r="K18" i="6"/>
  <c r="K17" i="6"/>
  <c r="K16" i="6"/>
  <c r="K15" i="6"/>
  <c r="K14" i="6"/>
  <c r="K13" i="6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K12" i="6"/>
  <c r="A12" i="6"/>
  <c r="K11" i="6"/>
  <c r="K24" i="6" s="1"/>
  <c r="E18" i="9" l="1"/>
  <c r="F18" i="9" s="1"/>
  <c r="E37" i="2"/>
  <c r="E47" i="2"/>
  <c r="G47" i="2"/>
  <c r="G37" i="2"/>
  <c r="E19" i="9" l="1"/>
  <c r="F19" i="9" s="1"/>
  <c r="H117" i="1"/>
  <c r="H118" i="1" s="1"/>
  <c r="E20" i="9" l="1"/>
  <c r="F20" i="9" s="1"/>
  <c r="E21" i="9" l="1"/>
  <c r="F21" i="9" s="1"/>
  <c r="E22" i="9" l="1"/>
  <c r="F22" i="9" s="1"/>
  <c r="E23" i="9" l="1"/>
  <c r="F23" i="9" s="1"/>
  <c r="E24" i="9" l="1"/>
  <c r="F24" i="9" s="1"/>
  <c r="E25" i="9" l="1"/>
  <c r="F25" i="9" s="1"/>
  <c r="E26" i="9" l="1"/>
  <c r="F26" i="9" s="1"/>
  <c r="L15" i="9" l="1"/>
  <c r="G11" i="9" l="1"/>
  <c r="G38" i="9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<sst xmlns="http://schemas.openxmlformats.org/spreadsheetml/2006/main" count="571" uniqueCount="373">
  <si>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</si>
  <si>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</si>
  <si>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</si>
  <si>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</si>
  <si>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</si>
  <si>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</si>
  <si>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</si>
  <si>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</si>
  <si>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</si>
  <si>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</si>
  <si>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</si>
  <si>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</si>
  <si>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</si>
  <si>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</si>
  <si>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</si>
  <si>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</si>
  <si>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</si>
  <si>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</si>
  <si>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</si>
  <si>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</si>
  <si>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</si>
  <si>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</si>
  <si>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</si>
  <si>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</si>
  <si>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</si>
  <si>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</si>
  <si>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</si>
  <si>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</si>
  <si>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</si>
  <si>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</si>
  <si>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</si>
  <si>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</si>
  <si>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</si>
  <si>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</si>
  <si>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</si>
  <si>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</si>
  <si>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</si>
  <si>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</si>
  <si>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</si>
  <si>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</si>
  <si>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</si>
  <si>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</si>
  <si>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</si>
  <si>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</si>
  <si>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</si>
  <si>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</si>
  <si>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</si>
  <si>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</si>
  <si>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</si>
  <si>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</si>
  <si>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</si>
  <si>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</si>
  <si>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</si>
  <si>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</si>
  <si>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</si>
  <si>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</si>
  <si>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</si>
  <si>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</si>
  <si>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</si>
  <si>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</si>
  <si>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</si>
  <si>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</si>
  <si>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</si>
  <si>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</si>
  <si>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</si>
  <si>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</si>
  <si>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</si>
  <si>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</si>
  <si>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</si>
  <si>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</si>
  <si>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</si>
  <si>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</si>
  <si>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</si>
  <si>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</si>
  <si>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</si>
  <si>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</si>
  <si>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</si>
  <si>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</si>
  <si>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</si>
  <si>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 xml:space="preserve">  Allocated Plant</t>
  </si>
  <si>
    <t xml:space="preserve">  Communication System</t>
  </si>
  <si>
    <t xml:space="preserve">  Common</t>
  </si>
  <si>
    <t>356.1</t>
  </si>
  <si>
    <t>TOTAL GROSS PLANT</t>
  </si>
  <si>
    <t>ACCUMULATED DEPRECIATION</t>
  </si>
  <si>
    <t>219.20-24.c</t>
  </si>
  <si>
    <t>219.25.c</t>
  </si>
  <si>
    <t>219.26.c</t>
  </si>
  <si>
    <t xml:space="preserve">TOTAL ACCUM. DEPRECIATION </t>
  </si>
  <si>
    <t xml:space="preserve"> </t>
  </si>
  <si>
    <t>NET PLANT IN SERVICE</t>
  </si>
  <si>
    <t xml:space="preserve">  Distribution </t>
  </si>
  <si>
    <t xml:space="preserve">TOTAL NET PLANT 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</si>
  <si>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</si>
  <si>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</si>
  <si>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</si>
  <si>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</si>
  <si>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</si>
  <si>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</si>
  <si>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</si>
  <si>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</si>
  <si>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</si>
  <si>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</si>
  <si>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</si>
  <si>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</si>
  <si>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</si>
  <si>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</si>
  <si>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</si>
  <si>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 &amp; H)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</si>
  <si>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</si>
  <si>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</si>
  <si>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</si>
  <si>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</si>
  <si>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</si>
  <si>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</si>
  <si>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 xml:space="preserve">TOTAL WORKING CAPITAL </t>
  </si>
  <si>
    <t xml:space="preserve">TRANSMISSION RATE BASE 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</si>
  <si>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</si>
  <si>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</si>
  <si>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</si>
  <si>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</si>
  <si>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</si>
  <si>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</si>
  <si>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</si>
  <si>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</si>
  <si>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</si>
  <si>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</si>
  <si>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</si>
  <si>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</si>
  <si>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</si>
  <si>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</si>
  <si>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</si>
  <si>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</si>
  <si>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</si>
  <si>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</si>
  <si>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</si>
  <si>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</si>
  <si>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</si>
  <si>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</si>
  <si>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</si>
  <si>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</si>
  <si>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</si>
  <si>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</si>
  <si>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</si>
  <si>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</si>
  <si>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</si>
  <si>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</si>
  <si>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</si>
  <si>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</si>
  <si>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</si>
  <si>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</si>
  <si>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</si>
  <si>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</si>
  <si>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</si>
  <si>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</si>
  <si>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</si>
  <si>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</si>
  <si>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 xml:space="preserve">Total transmission plant </t>
  </si>
  <si>
    <t xml:space="preserve">Less transmission plant excluded from Common Use Facilities </t>
  </si>
  <si>
    <t xml:space="preserve">Less transmission plant included in Ancillary Services </t>
  </si>
  <si>
    <t>See note 1 below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</si>
  <si>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</si>
  <si>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</si>
  <si>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</si>
  <si>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</si>
  <si>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Total Transmission Accumulated Depreciation</t>
  </si>
  <si>
    <t>Total Distribution Accumulated Depreciation</t>
  </si>
  <si>
    <t>Less distribution accumulated depreciation excluded from Common Use Facilities (Company Records)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</si>
  <si>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</si>
  <si>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</si>
  <si>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</si>
  <si>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</si>
  <si>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</si>
  <si>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</si>
  <si>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>TRANSMISSION &amp; DISTRIBUTION ALLOCATOR (T&amp;D)</t>
  </si>
  <si>
    <t>Transmission Net Plant</t>
  </si>
  <si>
    <t>Distribution Net Plant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</si>
  <si>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</si>
  <si>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</si>
  <si>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</si>
  <si>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</si>
  <si>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</si>
  <si>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</si>
  <si>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</si>
  <si>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</si>
  <si>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</si>
  <si>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</si>
  <si>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</si>
  <si>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</si>
  <si>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</si>
  <si>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</si>
  <si>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</si>
  <si>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</si>
  <si>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</si>
  <si>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</si>
  <si>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</si>
  <si>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NOTES:</t>
  </si>
  <si>
    <t>1 - There are no transmission and distribution plant included in the OATT ancillary services rates which needs to be removed from Common Use Facilities.</t>
  </si>
  <si>
    <t>3 - Items in the Updated Reference column highlighted in gray did not change from the Tariff and As Filed column.</t>
  </si>
  <si>
    <t>Cost of Service Formula Reference Changes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</si>
  <si>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</si>
  <si>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</si>
  <si>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</si>
  <si>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</si>
  <si>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</si>
  <si>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</si>
  <si>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</si>
  <si>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</si>
  <si>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</si>
  <si>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</si>
  <si>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</si>
  <si>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</si>
  <si>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</si>
  <si>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</si>
  <si>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</si>
  <si>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</si>
  <si>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</si>
  <si>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</si>
  <si>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323.189.b - 351.1.h</t>
  </si>
  <si>
    <r>
      <t>(e)</t>
    </r>
    <r>
      <rPr>
        <vertAlign val="subscript"/>
        <sz val="10"/>
        <rFont val="Arial"/>
        <family val="2"/>
      </rPr>
      <t>4</t>
    </r>
  </si>
  <si>
    <r>
      <t>(d)</t>
    </r>
    <r>
      <rPr>
        <vertAlign val="subscript"/>
        <sz val="10"/>
        <rFont val="Arial"/>
        <family val="2"/>
      </rPr>
      <t>3</t>
    </r>
  </si>
  <si>
    <t>Horizon Point</t>
  </si>
  <si>
    <t>3 - Horizon Point Building - From Company Records</t>
  </si>
  <si>
    <t>4 - Total General Intangible Plant - FERC Form 1 219.28c</t>
  </si>
  <si>
    <t>See Workpaper 4</t>
  </si>
  <si>
    <t>See Workpaper 5</t>
  </si>
  <si>
    <t>BHP-Workpaper 6, line 5, (n)</t>
  </si>
  <si>
    <t>BHP-Workpaper 6, line 6, (n)</t>
  </si>
  <si>
    <t>Workpaper 6, line 7, (n)</t>
  </si>
  <si>
    <t>(sum lines 1 - 7)</t>
  </si>
  <si>
    <t>BHP-Workpaper 6, line 11, (n)</t>
  </si>
  <si>
    <t>BHP-Workpaper 6, line 12, (n)</t>
  </si>
  <si>
    <t>BHP-Workpaper 6, line 13, (n)</t>
  </si>
  <si>
    <t>219.28.c</t>
  </si>
  <si>
    <t>BHP-Workpaper 6, line 14, (n)</t>
  </si>
  <si>
    <t>BHP-Workpaper 6, line 15, (n)</t>
  </si>
  <si>
    <t>BHP-Workpaper 6, line 16, (n)</t>
  </si>
  <si>
    <t>BHP-Workpaper 6, line 17, (n)</t>
  </si>
  <si>
    <t>(sum lines 11 - 17)</t>
  </si>
  <si>
    <t>(line 1 - line 11)</t>
  </si>
  <si>
    <t>(line 2 - line 12)</t>
  </si>
  <si>
    <t>(line 3 - line 13)</t>
  </si>
  <si>
    <t>(line 4 - line 14)</t>
  </si>
  <si>
    <t>(line 5 - line 15)</t>
  </si>
  <si>
    <t>(line 6 - line 16)</t>
  </si>
  <si>
    <t>(line 7 - line 17)</t>
  </si>
  <si>
    <t>(sum lines 21 - 27)</t>
  </si>
  <si>
    <t>(Notes A &amp; H)</t>
  </si>
  <si>
    <t>BHP-Workpaper 6, line 31, ( c)</t>
  </si>
  <si>
    <t>BHP-Workpaper 6, line 33, ( c)</t>
  </si>
  <si>
    <t>BHP-Workpaper 6, line 34, ( c)</t>
  </si>
  <si>
    <t>BHP-Workpaper 6, line 35, ( c)</t>
  </si>
  <si>
    <t>(sum lines 31 - 36)</t>
  </si>
  <si>
    <t>(1/8 * line 58)</t>
  </si>
  <si>
    <t>BHP-Workpaper 6, line 43, ( c)</t>
  </si>
  <si>
    <t>BHP-Workpaper 6, line 44, ( c)</t>
  </si>
  <si>
    <t>111.57.d</t>
  </si>
  <si>
    <t>BHP-Workpaper 6, line 45, ( c)</t>
  </si>
  <si>
    <t>(sum lines 42 - 45)</t>
  </si>
  <si>
    <t>(sum lines 28, 37, 39, &amp; 46)</t>
  </si>
  <si>
    <t>350.1.b, see note 2 below</t>
  </si>
  <si>
    <t>Supplemental Schedule, WP 1, line 22</t>
  </si>
  <si>
    <t>Supplemental Schedule, WP 1, line 5</t>
  </si>
  <si>
    <t>Supplemental Schedule, WP 1, line 16</t>
  </si>
  <si>
    <t>TOTAL O&amp;M   (sum lines 49, 51, 53, 56, 57 less lines 50, 52, 54 , 55)</t>
  </si>
  <si>
    <t>line 2 x BHP-Workpaper 5, line 11</t>
  </si>
  <si>
    <t>(line 4 + line 6) x BHP-Workpaper 5, line 25</t>
  </si>
  <si>
    <t>TOTAL DEPRECIATION (Sum lines 61 - 63)</t>
  </si>
  <si>
    <t>See BHP Workpaper 11, Line 6</t>
  </si>
  <si>
    <t>TOTAL OTHER TAXES  (sum lines 68 - 73)</t>
  </si>
  <si>
    <t xml:space="preserve">       where WCLTD=(line 154) and R= (line 157)</t>
  </si>
  <si>
    <t>(line 79 * line 86)</t>
  </si>
  <si>
    <t xml:space="preserve">  [ Rate Base (line 48) * R (line 157)]</t>
  </si>
  <si>
    <t>REVENUE REQUIREMENT  (sum lines 58, 64, 74, 83, 85)</t>
  </si>
  <si>
    <t>ESTIMATED REVENUE REQUIREMENT (pg. 3 line 95)</t>
  </si>
  <si>
    <t>(Estimated Service Year ATRR 2018)</t>
  </si>
  <si>
    <t>TRUE-UP AMOUNT TO BE (REFUNDED)/PAID (line 88 - line 90)</t>
  </si>
  <si>
    <t>Column (3) line 2</t>
  </si>
  <si>
    <t>Supplemental Schedule, WP 4, line 27(a)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</si>
  <si>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</si>
  <si>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</si>
  <si>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</si>
  <si>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</si>
  <si>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</si>
  <si>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Column (3) line 3</t>
  </si>
  <si>
    <t>Supplemental Schedule, WP 4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</si>
  <si>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</si>
  <si>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</si>
  <si>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</si>
  <si>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</si>
  <si>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</si>
  <si>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</si>
  <si>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</si>
  <si>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</si>
  <si>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</si>
  <si>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</si>
  <si>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Column (3) line 13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</si>
  <si>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</si>
  <si>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</si>
  <si>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</si>
  <si>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 xml:space="preserve">  Adjusted Total  (sum lines 131-132)</t>
  </si>
  <si>
    <t xml:space="preserve">  Total  (sum lines 137 - 138)</t>
  </si>
  <si>
    <t>(sum lines 147-150)</t>
  </si>
  <si>
    <t>(see above line 151)</t>
  </si>
  <si>
    <t>Total  (sum lines 154-156)</t>
  </si>
  <si>
    <t>2 - Line 52 column (4) allocator reference should be DA, as the FERC annual charges for the year are assessed directly under this tariff.</t>
  </si>
  <si>
    <t>WORKPAPER 8</t>
  </si>
  <si>
    <t>Accumulated Deferred Income Taxes</t>
  </si>
  <si>
    <t>(c)</t>
  </si>
  <si>
    <t>(d)</t>
  </si>
  <si>
    <t>(e)</t>
  </si>
  <si>
    <t>(f)</t>
  </si>
  <si>
    <t>Transmission</t>
  </si>
  <si>
    <t>Remaining</t>
  </si>
  <si>
    <t>(c ) * (e )</t>
  </si>
  <si>
    <t xml:space="preserve">Year </t>
  </si>
  <si>
    <t xml:space="preserve">Activity </t>
  </si>
  <si>
    <t>Activity</t>
  </si>
  <si>
    <t>Days</t>
  </si>
  <si>
    <t>Ratio</t>
  </si>
  <si>
    <t xml:space="preserve">Pro-rata ADIT Activity </t>
  </si>
  <si>
    <t>Account No. 282</t>
  </si>
  <si>
    <t>Balance</t>
  </si>
  <si>
    <t>Total Transmission Acct 282 (to be entered on ATRR, line 37 column (5))</t>
  </si>
  <si>
    <t>Account No. 190</t>
  </si>
  <si>
    <t>Total Acct 190</t>
  </si>
  <si>
    <t>Estimated Service Year ATRR, line 39, column (4)</t>
  </si>
  <si>
    <t>Total Transmission Acct 190 (to be entered on ATRR, line 39 column (5))</t>
  </si>
  <si>
    <t>1 - Line 1 represents the beginning balance of transmission portion of Account 282. It is total company Account 282 balance on Schedule BHP-11, line 32 column (b) times Net Plant allocator on Estimated Service Year ATRR, line 37 column (4).</t>
  </si>
  <si>
    <t>2 - Column (b) is current month change in ADIT balance.</t>
  </si>
  <si>
    <t>3 - Column (c) is transmission portion of current monthly activity.</t>
  </si>
  <si>
    <t>4 - Column (d) is number of days remaining in year as of and including the last day of the month.</t>
  </si>
  <si>
    <t>Tab: Estimate Cell E51 * H51</t>
  </si>
  <si>
    <t>Tab: Estimate Cell H29 is the additonal transmission activity depr allocator</t>
  </si>
  <si>
    <t>2020 Attachment H Transmission Rate Estimate.xlsx</t>
  </si>
  <si>
    <t>Transmission Assets as of 12/31/2018</t>
  </si>
  <si>
    <t>6 - Line 21 represents the beginning balance of Account 190 from WP 6, line 34 column (b).</t>
  </si>
  <si>
    <t>WORKPAPER 10</t>
  </si>
  <si>
    <t>General Plant Plant In Service by Plant Account</t>
  </si>
  <si>
    <t>WORKPAPER 11</t>
  </si>
  <si>
    <t>Property Tax Adjustment for Horizon Point</t>
  </si>
  <si>
    <t>( c)</t>
  </si>
  <si>
    <t>Reference</t>
  </si>
  <si>
    <t>Amount</t>
  </si>
  <si>
    <t>Accrued Utility SD</t>
  </si>
  <si>
    <t>Property Tax Expense Total</t>
  </si>
  <si>
    <t>263.20l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</si>
  <si>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</si>
  <si>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</si>
  <si>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</si>
  <si>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</si>
  <si>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</si>
  <si>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Beginning Balance</t>
  </si>
  <si>
    <t>Ending Balance</t>
  </si>
  <si>
    <t>Average Balance</t>
  </si>
  <si>
    <t>Account No. 282 (enter negative)</t>
  </si>
  <si>
    <t>113.63.c</t>
  </si>
  <si>
    <t xml:space="preserve">  Less:</t>
  </si>
  <si>
    <t>Net Account No. 282</t>
  </si>
  <si>
    <t>Line 1 - Line 3</t>
  </si>
  <si>
    <t>AFUDC FAS 109</t>
  </si>
  <si>
    <t>232.1.f</t>
  </si>
  <si>
    <t>Tax Rate</t>
  </si>
  <si>
    <t>278.2.b,f</t>
  </si>
  <si>
    <t>Line 11 + Line 12 - Line 13</t>
  </si>
  <si>
    <t>BHP-Workpaper 12, line 5, ( e)</t>
  </si>
  <si>
    <t>BHP-Workpaper 12, line 14, ( e)</t>
  </si>
  <si>
    <t>lines 25, 26 &amp; 27</t>
  </si>
  <si>
    <t>line 28</t>
  </si>
  <si>
    <t>112.24.c</t>
  </si>
  <si>
    <t>BHP-Workpaper 9, line 14, (e)</t>
  </si>
  <si>
    <t>5 - Column (e ) is Column (d) divided by 366 days (366 days if leap year).</t>
  </si>
  <si>
    <t xml:space="preserve">Adjusted to reflect 366 leap year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</si>
</sst>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%"/>
    <numFmt numFmtId="186" formatCode="#,##0.0000"/>
    <numFmt numFmtId="187" formatCode="[$-409]mmm\-yy;@"/>
    <numFmt numFmtId="188" formatCode="0.000000"/>
    <numFmt numFmtId="189" formatCode="_(* #,##0.00000_);_(* \(#,##0.00000\);_(* &quot;-&quot;??_);_(@_)"/>
  </numFmts>
  <fonts count="79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 MT"/>
    </font>
    <font>
      <sz val="12"/>
      <name val="Calibri"/>
      <family val="2"/>
    </font>
    <font>
      <vertAlign val="subscript"/>
      <sz val="10"/>
      <name val="Arial"/>
      <family val="2"/>
    </font>
    <font>
      <u/>
      <sz val="12"/>
      <color theme="10"/>
      <name val="Arial MT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9">
    <xf numFmtId="164" fontId="0" fillId="0" borderId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38" fontId="10" fillId="0" borderId="0" applyBorder="0" applyAlignment="0"/>
    <xf numFmtId="167" fontId="11" fillId="21" borderId="4">
      <alignment horizontal="center" vertical="center"/>
    </xf>
    <xf numFmtId="168" fontId="4" fillId="0" borderId="5">
      <alignment horizontal="left"/>
    </xf>
    <xf numFmtId="0" fontId="12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169" fontId="15" fillId="0" borderId="6" applyNumberFormat="0" applyFill="0" applyAlignment="0" applyProtection="0">
      <alignment horizontal="center"/>
    </xf>
    <xf numFmtId="170" fontId="15" fillId="0" borderId="1" applyFill="0" applyAlignment="0" applyProtection="0">
      <alignment horizontal="center"/>
    </xf>
    <xf numFmtId="38" fontId="4" fillId="0" borderId="0">
      <alignment horizontal="right"/>
    </xf>
    <xf numFmtId="37" fontId="16" fillId="0" borderId="0" applyFill="0">
      <alignment horizontal="right"/>
    </xf>
    <xf numFmtId="37" fontId="16" fillId="0" borderId="0">
      <alignment horizontal="right"/>
    </xf>
    <xf numFmtId="0" fontId="16" fillId="0" borderId="0" applyFill="0">
      <alignment horizontal="center"/>
    </xf>
    <xf numFmtId="37" fontId="16" fillId="0" borderId="7" applyFill="0">
      <alignment horizontal="right"/>
    </xf>
    <xf numFmtId="37" fontId="16" fillId="0" borderId="0">
      <alignment horizontal="right"/>
    </xf>
    <xf numFmtId="0" fontId="17" fillId="0" borderId="0" applyFill="0">
      <alignment vertical="top"/>
    </xf>
    <xf numFmtId="0" fontId="18" fillId="0" borderId="0" applyFill="0">
      <alignment horizontal="left" vertical="top"/>
    </xf>
    <xf numFmtId="37" fontId="16" fillId="0" borderId="3" applyFill="0">
      <alignment horizontal="right"/>
    </xf>
    <xf numFmtId="0" fontId="4" fillId="0" borderId="0" applyNumberFormat="0" applyFont="0" applyAlignment="0"/>
    <xf numFmtId="0" fontId="17" fillId="0" borderId="0" applyFill="0">
      <alignment wrapText="1"/>
    </xf>
    <xf numFmtId="0" fontId="18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0" fillId="0" borderId="0" applyFill="0">
      <alignment vertical="top" wrapText="1"/>
    </xf>
    <xf numFmtId="0" fontId="21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2" fillId="0" borderId="0" applyFill="0">
      <alignment vertical="center" wrapText="1"/>
    </xf>
    <xf numFmtId="0" fontId="23" fillId="0" borderId="0">
      <alignment horizontal="left" vertical="center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4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6" fillId="0" borderId="0" applyFill="0">
      <alignment horizontal="center" vertical="center" wrapText="1"/>
    </xf>
    <xf numFmtId="0" fontId="27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8" fillId="0" borderId="0">
      <alignment horizontal="center" wrapText="1"/>
    </xf>
    <xf numFmtId="0" fontId="29" fillId="0" borderId="0" applyFill="0">
      <alignment horizontal="center" wrapText="1"/>
    </xf>
    <xf numFmtId="0" fontId="30" fillId="22" borderId="8" applyNumberFormat="0" applyAlignment="0" applyProtection="0"/>
    <xf numFmtId="0" fontId="31" fillId="23" borderId="9" applyNumberFormat="0" applyAlignment="0" applyProtection="0"/>
    <xf numFmtId="171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5">
      <alignment horizontal="center"/>
    </xf>
    <xf numFmtId="17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4" fontId="4" fillId="0" borderId="0">
      <protection locked="0"/>
    </xf>
    <xf numFmtId="0" fontId="36" fillId="0" borderId="0"/>
    <xf numFmtId="0" fontId="37" fillId="0" borderId="0"/>
    <xf numFmtId="0" fontId="38" fillId="0" borderId="0"/>
    <xf numFmtId="0" fontId="39" fillId="5" borderId="0" applyNumberFormat="0" applyBorder="0" applyAlignment="0" applyProtection="0"/>
    <xf numFmtId="38" fontId="16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0" borderId="10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41" fillId="0" borderId="0">
      <alignment horizontal="center"/>
    </xf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45" fillId="0" borderId="15" applyNumberFormat="0" applyFill="0" applyAlignment="0" applyProtection="0"/>
    <xf numFmtId="10" fontId="16" fillId="25" borderId="5" applyNumberFormat="0" applyBorder="0" applyAlignment="0" applyProtection="0"/>
    <xf numFmtId="0" fontId="46" fillId="8" borderId="8" applyNumberFormat="0" applyAlignment="0" applyProtection="0"/>
    <xf numFmtId="0" fontId="16" fillId="24" borderId="0"/>
    <xf numFmtId="0" fontId="47" fillId="0" borderId="16" applyNumberFormat="0" applyFill="0" applyAlignment="0" applyProtection="0"/>
    <xf numFmtId="176" fontId="4" fillId="0" borderId="5">
      <alignment horizontal="center"/>
    </xf>
    <xf numFmtId="177" fontId="48" fillId="0" borderId="0"/>
    <xf numFmtId="17" fontId="49" fillId="0" borderId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26" borderId="0" applyNumberFormat="0" applyBorder="0" applyAlignment="0" applyProtection="0"/>
    <xf numFmtId="43" fontId="51" fillId="0" borderId="0" applyNumberFormat="0" applyFill="0" applyBorder="0" applyAlignment="0" applyProtection="0"/>
    <xf numFmtId="0" fontId="15" fillId="0" borderId="0" applyNumberFormat="0" applyFill="0" applyAlignment="0" applyProtection="0"/>
    <xf numFmtId="37" fontId="52" fillId="0" borderId="0"/>
    <xf numFmtId="180" fontId="53" fillId="0" borderId="0"/>
    <xf numFmtId="164" fontId="6" fillId="0" borderId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5">
      <alignment horizontal="center" wrapText="1"/>
    </xf>
    <xf numFmtId="2" fontId="4" fillId="0" borderId="5">
      <alignment horizontal="center"/>
    </xf>
    <xf numFmtId="181" fontId="5" fillId="0" borderId="5" applyFont="0">
      <alignment horizontal="center"/>
    </xf>
    <xf numFmtId="0" fontId="4" fillId="27" borderId="17" applyNumberFormat="0" applyFont="0" applyAlignment="0" applyProtection="0"/>
    <xf numFmtId="1" fontId="4" fillId="0" borderId="5">
      <alignment horizontal="center"/>
    </xf>
    <xf numFmtId="0" fontId="54" fillId="22" borderId="18" applyNumberFormat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55" fillId="0" borderId="6">
      <alignment horizontal="center"/>
    </xf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37" fontId="16" fillId="24" borderId="0" applyFill="0">
      <alignment horizontal="right"/>
    </xf>
    <xf numFmtId="0" fontId="25" fillId="0" borderId="0">
      <alignment horizontal="left"/>
    </xf>
    <xf numFmtId="0" fontId="16" fillId="0" borderId="0" applyFill="0">
      <alignment horizontal="left"/>
    </xf>
    <xf numFmtId="37" fontId="16" fillId="0" borderId="1" applyFill="0">
      <alignment horizontal="right"/>
    </xf>
    <xf numFmtId="0" fontId="5" fillId="0" borderId="5" applyNumberFormat="0" applyFont="0" applyBorder="0">
      <alignment horizontal="right"/>
    </xf>
    <xf numFmtId="0" fontId="56" fillId="0" borderId="0" applyFill="0"/>
    <xf numFmtId="0" fontId="16" fillId="0" borderId="0" applyFill="0">
      <alignment horizontal="left"/>
    </xf>
    <xf numFmtId="182" fontId="16" fillId="0" borderId="1" applyFill="0">
      <alignment horizontal="right"/>
    </xf>
    <xf numFmtId="0" fontId="4" fillId="0" borderId="0" applyNumberFormat="0" applyFont="0" applyBorder="0" applyAlignment="0"/>
    <xf numFmtId="0" fontId="20" fillId="0" borderId="0" applyFill="0">
      <alignment horizontal="left" indent="1"/>
    </xf>
    <xf numFmtId="0" fontId="25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Fill="0" applyBorder="0" applyAlignment="0"/>
    <xf numFmtId="0" fontId="20" fillId="0" borderId="0" applyFill="0">
      <alignment horizontal="left" indent="2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57" fillId="0" borderId="0">
      <alignment horizontal="left" indent="3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24" fillId="0" borderId="0">
      <alignment horizontal="left" indent="4"/>
    </xf>
    <xf numFmtId="0" fontId="16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Border="0" applyAlignment="0"/>
    <xf numFmtId="0" fontId="26" fillId="0" borderId="0">
      <alignment horizontal="left" indent="5"/>
    </xf>
    <xf numFmtId="0" fontId="25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Fill="0" applyBorder="0" applyAlignment="0"/>
    <xf numFmtId="0" fontId="28" fillId="0" borderId="0" applyFill="0">
      <alignment horizontal="left" indent="6"/>
    </xf>
    <xf numFmtId="0" fontId="25" fillId="0" borderId="0" applyFill="0">
      <alignment horizontal="left"/>
    </xf>
    <xf numFmtId="38" fontId="58" fillId="29" borderId="1">
      <alignment horizontal="right"/>
    </xf>
    <xf numFmtId="38" fontId="4" fillId="30" borderId="0" applyNumberFormat="0" applyFont="0" applyBorder="0" applyAlignment="0" applyProtection="0"/>
    <xf numFmtId="0" fontId="59" fillId="0" borderId="0" applyNumberFormat="0" applyAlignment="0">
      <alignment horizontal="centerContinuous"/>
    </xf>
    <xf numFmtId="0" fontId="15" fillId="0" borderId="1" applyNumberFormat="0" applyFill="0" applyAlignment="0" applyProtection="0"/>
    <xf numFmtId="37" fontId="60" fillId="0" borderId="0" applyNumberFormat="0">
      <alignment horizontal="left"/>
    </xf>
    <xf numFmtId="183" fontId="4" fillId="0" borderId="5">
      <alignment horizontal="center" wrapText="1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 applyNumberFormat="0" applyFill="0" applyBorder="0" applyProtection="0">
      <alignment horizontal="right" wrapText="1"/>
    </xf>
    <xf numFmtId="184" fontId="4" fillId="0" borderId="0" applyFill="0" applyBorder="0" applyAlignment="0" applyProtection="0">
      <alignment wrapText="1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177" fontId="64" fillId="0" borderId="0"/>
    <xf numFmtId="40" fontId="65" fillId="0" borderId="0"/>
    <xf numFmtId="0" fontId="66" fillId="0" borderId="0" applyNumberFormat="0" applyFill="0" applyBorder="0" applyAlignment="0" applyProtection="0"/>
    <xf numFmtId="0" fontId="67" fillId="0" borderId="19" applyNumberFormat="0" applyFill="0" applyAlignment="0" applyProtection="0"/>
    <xf numFmtId="37" fontId="16" fillId="29" borderId="0" applyNumberFormat="0" applyBorder="0" applyAlignment="0" applyProtection="0"/>
    <xf numFmtId="37" fontId="16" fillId="0" borderId="0"/>
    <xf numFmtId="3" fontId="68" fillId="0" borderId="15" applyProtection="0"/>
    <xf numFmtId="0" fontId="69" fillId="0" borderId="0" applyNumberFormat="0" applyFill="0" applyBorder="0" applyAlignment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0">
    <xf numFmtId="164" fontId="0" fillId="0" borderId="0" xfId="0"/>
    <xf numFmtId="0" fontId="4" fillId="0" borderId="0" xfId="3"/>
    <xf numFmtId="44" fontId="4" fillId="0" borderId="0" xfId="3" applyNumberFormat="1"/>
    <xf numFmtId="49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0" fontId="4" fillId="0" borderId="0" xfId="3" applyFont="1"/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0" fontId="4" fillId="0" borderId="1" xfId="3" applyFont="1" applyBorder="1" applyAlignment="1">
      <alignment horizontal="center"/>
    </xf>
    <xf numFmtId="164" fontId="4" fillId="0" borderId="0" xfId="0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165" fontId="4" fillId="0" borderId="0" xfId="1" applyNumberFormat="1"/>
    <xf numFmtId="0" fontId="4" fillId="0" borderId="0" xfId="3" applyFont="1" applyFill="1"/>
    <xf numFmtId="165" fontId="4" fillId="0" borderId="0" xfId="1" applyNumberFormat="1" applyFill="1"/>
    <xf numFmtId="0" fontId="4" fillId="2" borderId="0" xfId="0" applyNumberFormat="1" applyFont="1" applyFill="1" applyAlignment="1"/>
    <xf numFmtId="166" fontId="4" fillId="0" borderId="2" xfId="2" applyNumberFormat="1" applyFont="1" applyFill="1" applyBorder="1"/>
    <xf numFmtId="0" fontId="5" fillId="0" borderId="0" xfId="3" applyFont="1"/>
    <xf numFmtId="0" fontId="4" fillId="0" borderId="0" xfId="3" applyFill="1"/>
    <xf numFmtId="165" fontId="4" fillId="0" borderId="3" xfId="1" applyNumberFormat="1" applyFill="1" applyBorder="1"/>
    <xf numFmtId="0" fontId="5" fillId="0" borderId="0" xfId="3" applyFont="1" applyFill="1"/>
    <xf numFmtId="165" fontId="5" fillId="0" borderId="0" xfId="1" applyNumberFormat="1" applyFont="1" applyFill="1"/>
    <xf numFmtId="165" fontId="4" fillId="0" borderId="0" xfId="1" quotePrefix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4" fillId="0" borderId="3" xfId="3" applyFont="1" applyBorder="1"/>
    <xf numFmtId="0" fontId="4" fillId="0" borderId="0" xfId="127" applyFont="1"/>
    <xf numFmtId="0" fontId="4" fillId="0" borderId="0" xfId="127" applyFont="1" applyAlignment="1">
      <alignment horizontal="center"/>
    </xf>
    <xf numFmtId="0" fontId="70" fillId="0" borderId="0" xfId="127" applyFont="1" applyAlignment="1">
      <alignment horizontal="center"/>
    </xf>
    <xf numFmtId="37" fontId="4" fillId="0" borderId="0" xfId="127" applyNumberFormat="1" applyFont="1" applyFill="1"/>
    <xf numFmtId="0" fontId="4" fillId="0" borderId="0" xfId="127" quotePrefix="1" applyFont="1"/>
    <xf numFmtId="37" fontId="4" fillId="0" borderId="3" xfId="127" applyNumberFormat="1" applyFont="1" applyFill="1" applyBorder="1"/>
    <xf numFmtId="37" fontId="4" fillId="0" borderId="0" xfId="127" applyNumberFormat="1" applyFont="1" applyFill="1" applyBorder="1"/>
    <xf numFmtId="0" fontId="4" fillId="0" borderId="0" xfId="127" quotePrefix="1" applyFont="1" applyFill="1"/>
    <xf numFmtId="0" fontId="4" fillId="0" borderId="0" xfId="127" applyFont="1" applyFill="1"/>
    <xf numFmtId="0" fontId="4" fillId="0" borderId="0" xfId="127" applyFont="1" applyFill="1" applyAlignment="1">
      <alignment horizontal="center"/>
    </xf>
    <xf numFmtId="0" fontId="5" fillId="0" borderId="0" xfId="127" applyFont="1"/>
    <xf numFmtId="37" fontId="4" fillId="0" borderId="1" xfId="127" applyNumberFormat="1" applyFont="1" applyFill="1" applyBorder="1"/>
    <xf numFmtId="37" fontId="45" fillId="0" borderId="0" xfId="127" applyNumberFormat="1" applyFont="1" applyFill="1"/>
    <xf numFmtId="37" fontId="4" fillId="0" borderId="2" xfId="127" applyNumberFormat="1" applyFont="1" applyFill="1" applyBorder="1"/>
    <xf numFmtId="166" fontId="4" fillId="0" borderId="20" xfId="88" applyNumberFormat="1" applyFont="1" applyFill="1" applyBorder="1"/>
    <xf numFmtId="44" fontId="4" fillId="0" borderId="0" xfId="3" applyNumberFormat="1" applyFont="1"/>
    <xf numFmtId="37" fontId="4" fillId="0" borderId="20" xfId="127" applyNumberFormat="1" applyFont="1" applyFill="1" applyBorder="1"/>
    <xf numFmtId="166" fontId="4" fillId="0" borderId="0" xfId="2" applyNumberFormat="1" applyFont="1" applyFill="1" applyBorder="1"/>
    <xf numFmtId="0" fontId="4" fillId="2" borderId="0" xfId="0" applyNumberFormat="1" applyFont="1" applyFill="1" applyAlignment="1" applyProtection="1">
      <protection locked="0"/>
    </xf>
    <xf numFmtId="164" fontId="4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3" fillId="2" borderId="0" xfId="0" applyFont="1" applyFill="1" applyAlignment="1"/>
    <xf numFmtId="0" fontId="23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/>
    <xf numFmtId="3" fontId="21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 applyProtection="1">
      <alignment horizontal="center"/>
      <protection locked="0"/>
    </xf>
    <xf numFmtId="164" fontId="21" fillId="2" borderId="0" xfId="0" applyFont="1" applyFill="1" applyAlignment="1">
      <alignment horizontal="center"/>
    </xf>
    <xf numFmtId="0" fontId="23" fillId="2" borderId="6" xfId="0" applyNumberFormat="1" applyFont="1" applyFill="1" applyBorder="1" applyAlignment="1" applyProtection="1">
      <alignment horizontal="center"/>
      <protection locked="0"/>
    </xf>
    <xf numFmtId="0" fontId="21" fillId="2" borderId="0" xfId="0" applyNumberFormat="1" applyFont="1" applyFill="1" applyAlignment="1"/>
    <xf numFmtId="3" fontId="23" fillId="2" borderId="0" xfId="0" applyNumberFormat="1" applyFont="1" applyFill="1" applyAlignment="1"/>
    <xf numFmtId="3" fontId="23" fillId="0" borderId="0" xfId="0" applyNumberFormat="1" applyFont="1" applyFill="1" applyAlignment="1"/>
    <xf numFmtId="3" fontId="23" fillId="0" borderId="0" xfId="123" applyNumberFormat="1" applyFont="1" applyFill="1" applyAlignment="1"/>
    <xf numFmtId="3" fontId="23" fillId="0" borderId="0" xfId="127" applyNumberFormat="1" applyFont="1" applyFill="1" applyAlignment="1"/>
    <xf numFmtId="164" fontId="23" fillId="2" borderId="0" xfId="0" applyFont="1" applyFill="1" applyAlignment="1" applyProtection="1">
      <protection locked="0"/>
    </xf>
    <xf numFmtId="3" fontId="23" fillId="31" borderId="0" xfId="0" applyNumberFormat="1" applyFont="1" applyFill="1" applyAlignment="1"/>
    <xf numFmtId="164" fontId="23" fillId="0" borderId="0" xfId="123" applyFont="1" applyFill="1" applyAlignment="1"/>
    <xf numFmtId="164" fontId="23" fillId="0" borderId="0" xfId="0" applyFont="1" applyFill="1" applyAlignment="1"/>
    <xf numFmtId="164" fontId="23" fillId="31" borderId="0" xfId="0" applyFont="1" applyFill="1" applyAlignment="1"/>
    <xf numFmtId="0" fontId="23" fillId="2" borderId="0" xfId="0" applyNumberFormat="1" applyFont="1" applyFill="1" applyProtection="1">
      <protection locked="0"/>
    </xf>
    <xf numFmtId="3" fontId="23" fillId="31" borderId="0" xfId="127" applyNumberFormat="1" applyFont="1" applyFill="1" applyAlignment="1"/>
    <xf numFmtId="185" fontId="23" fillId="2" borderId="0" xfId="0" applyNumberFormat="1" applyFont="1" applyFill="1" applyAlignment="1">
      <alignment horizontal="left"/>
    </xf>
    <xf numFmtId="185" fontId="23" fillId="2" borderId="0" xfId="0" applyNumberFormat="1" applyFont="1" applyFill="1" applyAlignment="1" applyProtection="1">
      <alignment horizontal="left"/>
      <protection locked="0"/>
    </xf>
    <xf numFmtId="164" fontId="23" fillId="2" borderId="0" xfId="0" quotePrefix="1" applyFont="1" applyFill="1" applyAlignment="1"/>
    <xf numFmtId="186" fontId="23" fillId="2" borderId="0" xfId="0" applyNumberFormat="1" applyFont="1" applyFill="1" applyAlignment="1"/>
    <xf numFmtId="185" fontId="23" fillId="2" borderId="0" xfId="0" applyNumberFormat="1" applyFont="1" applyFill="1" applyAlignment="1">
      <alignment horizontal="center"/>
    </xf>
    <xf numFmtId="0" fontId="23" fillId="2" borderId="0" xfId="195" applyNumberFormat="1" applyFont="1" applyFill="1" applyAlignment="1" applyProtection="1">
      <alignment horizontal="center"/>
      <protection locked="0"/>
    </xf>
    <xf numFmtId="164" fontId="23" fillId="2" borderId="0" xfId="195" applyFont="1" applyFill="1" applyAlignment="1"/>
    <xf numFmtId="0" fontId="21" fillId="2" borderId="0" xfId="195" applyNumberFormat="1" applyFont="1" applyFill="1" applyAlignment="1"/>
    <xf numFmtId="0" fontId="23" fillId="2" borderId="6" xfId="195" applyNumberFormat="1" applyFont="1" applyFill="1" applyBorder="1" applyAlignment="1" applyProtection="1">
      <alignment horizontal="center"/>
      <protection locked="0"/>
    </xf>
    <xf numFmtId="0" fontId="23" fillId="2" borderId="0" xfId="195" applyNumberFormat="1" applyFont="1" applyFill="1" applyAlignment="1" applyProtection="1">
      <protection locked="0"/>
    </xf>
    <xf numFmtId="0" fontId="23" fillId="2" borderId="0" xfId="195" applyNumberFormat="1" applyFont="1" applyFill="1"/>
    <xf numFmtId="3" fontId="23" fillId="2" borderId="6" xfId="195" applyNumberFormat="1" applyFont="1" applyFill="1" applyBorder="1" applyAlignment="1"/>
    <xf numFmtId="3" fontId="23" fillId="2" borderId="6" xfId="196" applyNumberFormat="1" applyFont="1" applyFill="1" applyBorder="1" applyAlignment="1"/>
    <xf numFmtId="0" fontId="23" fillId="2" borderId="0" xfId="195" applyNumberFormat="1" applyFont="1" applyFill="1" applyProtection="1">
      <protection locked="0"/>
    </xf>
    <xf numFmtId="3" fontId="23" fillId="0" borderId="0" xfId="195" applyNumberFormat="1" applyFont="1" applyFill="1" applyAlignment="1"/>
    <xf numFmtId="3" fontId="23" fillId="31" borderId="0" xfId="195" applyNumberFormat="1" applyFont="1" applyFill="1" applyAlignment="1"/>
    <xf numFmtId="164" fontId="23" fillId="0" borderId="0" xfId="195" applyFont="1" applyFill="1" applyAlignment="1"/>
    <xf numFmtId="164" fontId="23" fillId="2" borderId="0" xfId="197" applyFont="1" applyFill="1" applyAlignment="1"/>
    <xf numFmtId="0" fontId="23" fillId="2" borderId="6" xfId="195" applyNumberFormat="1" applyFont="1" applyFill="1" applyBorder="1" applyProtection="1">
      <protection locked="0"/>
    </xf>
    <xf numFmtId="3" fontId="23" fillId="0" borderId="6" xfId="195" applyNumberFormat="1" applyFont="1" applyFill="1" applyBorder="1" applyAlignment="1"/>
    <xf numFmtId="0" fontId="23" fillId="0" borderId="0" xfId="195" applyNumberFormat="1" applyFont="1" applyFill="1"/>
    <xf numFmtId="3" fontId="23" fillId="2" borderId="0" xfId="195" applyNumberFormat="1" applyFont="1" applyFill="1" applyAlignment="1"/>
    <xf numFmtId="49" fontId="23" fillId="0" borderId="0" xfId="195" applyNumberFormat="1" applyFont="1" applyFill="1"/>
    <xf numFmtId="49" fontId="23" fillId="2" borderId="0" xfId="195" applyNumberFormat="1" applyFont="1" applyFill="1" applyAlignment="1"/>
    <xf numFmtId="3" fontId="23" fillId="2" borderId="6" xfId="198" applyNumberFormat="1" applyFont="1" applyFill="1" applyBorder="1" applyAlignment="1"/>
    <xf numFmtId="3" fontId="23" fillId="2" borderId="6" xfId="199" applyNumberFormat="1" applyFont="1" applyFill="1" applyBorder="1" applyAlignment="1"/>
    <xf numFmtId="164" fontId="23" fillId="2" borderId="3" xfId="195" applyFont="1" applyFill="1" applyBorder="1" applyAlignment="1"/>
    <xf numFmtId="0" fontId="23" fillId="0" borderId="3" xfId="195" applyNumberFormat="1" applyFont="1" applyFill="1" applyBorder="1"/>
    <xf numFmtId="3" fontId="23" fillId="2" borderId="0" xfId="195" applyNumberFormat="1" applyFont="1" applyFill="1" applyBorder="1" applyAlignment="1"/>
    <xf numFmtId="0" fontId="23" fillId="0" borderId="0" xfId="195" applyNumberFormat="1" applyFont="1" applyFill="1" applyBorder="1"/>
    <xf numFmtId="3" fontId="23" fillId="2" borderId="6" xfId="200" applyNumberFormat="1" applyFont="1" applyFill="1" applyBorder="1" applyAlignment="1"/>
    <xf numFmtId="0" fontId="23" fillId="2" borderId="3" xfId="195" applyNumberFormat="1" applyFont="1" applyFill="1" applyBorder="1" applyProtection="1">
      <protection locked="0"/>
    </xf>
    <xf numFmtId="3" fontId="23" fillId="2" borderId="3" xfId="195" applyNumberFormat="1" applyFont="1" applyFill="1" applyBorder="1" applyAlignment="1"/>
    <xf numFmtId="0" fontId="23" fillId="2" borderId="0" xfId="195" applyNumberFormat="1" applyFont="1" applyFill="1" applyAlignment="1"/>
    <xf numFmtId="0" fontId="11" fillId="2" borderId="0" xfId="195" applyNumberFormat="1" applyFont="1" applyFill="1"/>
    <xf numFmtId="0" fontId="23" fillId="2" borderId="1" xfId="195" applyNumberFormat="1" applyFont="1" applyFill="1" applyBorder="1" applyAlignment="1"/>
    <xf numFmtId="3" fontId="23" fillId="0" borderId="1" xfId="195" applyNumberFormat="1" applyFont="1" applyFill="1" applyBorder="1" applyAlignment="1"/>
    <xf numFmtId="3" fontId="23" fillId="2" borderId="1" xfId="201" applyNumberFormat="1" applyFont="1" applyFill="1" applyBorder="1" applyAlignment="1"/>
    <xf numFmtId="3" fontId="23" fillId="31" borderId="0" xfId="201" applyNumberFormat="1" applyFont="1" applyFill="1" applyAlignment="1"/>
    <xf numFmtId="164" fontId="11" fillId="2" borderId="0" xfId="195" applyFont="1" applyFill="1" applyAlignment="1"/>
    <xf numFmtId="3" fontId="23" fillId="2" borderId="0" xfId="201" applyNumberFormat="1" applyFont="1" applyFill="1" applyAlignment="1"/>
    <xf numFmtId="0" fontId="23" fillId="2" borderId="0" xfId="195" quotePrefix="1" applyNumberFormat="1" applyFont="1" applyFill="1"/>
    <xf numFmtId="0" fontId="23" fillId="31" borderId="0" xfId="195" applyNumberFormat="1" applyFont="1" applyFill="1"/>
    <xf numFmtId="3" fontId="23" fillId="0" borderId="6" xfId="201" applyNumberFormat="1" applyFont="1" applyFill="1" applyBorder="1" applyAlignment="1"/>
    <xf numFmtId="0" fontId="23" fillId="0" borderId="0" xfId="3" applyFont="1" applyFill="1" applyAlignment="1">
      <alignment horizontal="left"/>
    </xf>
    <xf numFmtId="164" fontId="23" fillId="0" borderId="0" xfId="195" applyFont="1" applyFill="1" applyAlignment="1">
      <alignment horizontal="left"/>
    </xf>
    <xf numFmtId="164" fontId="23" fillId="31" borderId="0" xfId="201" applyFont="1" applyFill="1" applyAlignment="1">
      <alignment horizontal="left"/>
    </xf>
    <xf numFmtId="164" fontId="74" fillId="0" borderId="0" xfId="0" applyFont="1" applyFill="1"/>
    <xf numFmtId="0" fontId="23" fillId="2" borderId="0" xfId="202" applyNumberFormat="1" applyFont="1" applyFill="1" applyAlignment="1" applyProtection="1">
      <protection locked="0"/>
    </xf>
    <xf numFmtId="164" fontId="74" fillId="31" borderId="0" xfId="0" applyFont="1" applyFill="1"/>
    <xf numFmtId="0" fontId="4" fillId="0" borderId="0" xfId="3" applyAlignment="1">
      <alignment horizontal="right"/>
    </xf>
    <xf numFmtId="0" fontId="4" fillId="0" borderId="0" xfId="3" applyNumberFormat="1"/>
    <xf numFmtId="165" fontId="4" fillId="0" borderId="0" xfId="3" applyNumberFormat="1"/>
    <xf numFmtId="3" fontId="4" fillId="0" borderId="0" xfId="3" applyNumberFormat="1"/>
    <xf numFmtId="164" fontId="0" fillId="0" borderId="0" xfId="0" applyBorder="1"/>
    <xf numFmtId="165" fontId="4" fillId="0" borderId="0" xfId="1" applyNumberFormat="1" applyFont="1" applyFill="1" applyBorder="1" applyAlignment="1"/>
    <xf numFmtId="164" fontId="4" fillId="0" borderId="0" xfId="0" applyFont="1" applyBorder="1"/>
    <xf numFmtId="0" fontId="4" fillId="0" borderId="0" xfId="3" applyFont="1" applyBorder="1" applyAlignment="1">
      <alignment horizontal="center"/>
    </xf>
    <xf numFmtId="0" fontId="4" fillId="0" borderId="0" xfId="0" applyNumberFormat="1" applyFont="1" applyBorder="1" applyAlignment="1"/>
    <xf numFmtId="43" fontId="4" fillId="0" borderId="0" xfId="1" applyFont="1" applyBorder="1" applyAlignment="1">
      <alignment wrapText="1"/>
    </xf>
    <xf numFmtId="0" fontId="4" fillId="0" borderId="0" xfId="0" applyNumberFormat="1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164" fontId="75" fillId="0" borderId="0" xfId="0" applyFont="1" applyBorder="1"/>
    <xf numFmtId="187" fontId="4" fillId="0" borderId="0" xfId="0" applyNumberFormat="1" applyFont="1" applyBorder="1" applyAlignment="1">
      <alignment horizontal="center"/>
    </xf>
    <xf numFmtId="0" fontId="70" fillId="0" borderId="0" xfId="127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5" fillId="0" borderId="0" xfId="0" applyFont="1"/>
    <xf numFmtId="187" fontId="4" fillId="0" borderId="0" xfId="0" applyNumberFormat="1" applyFont="1" applyAlignment="1">
      <alignment horizontal="center"/>
    </xf>
    <xf numFmtId="164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3" applyFont="1" applyAlignment="1"/>
    <xf numFmtId="3" fontId="4" fillId="0" borderId="0" xfId="0" applyNumberFormat="1" applyFont="1" applyFill="1" applyAlignment="1">
      <alignment horizontal="center"/>
    </xf>
    <xf numFmtId="43" fontId="4" fillId="0" borderId="0" xfId="1" applyFill="1"/>
    <xf numFmtId="3" fontId="4" fillId="0" borderId="0" xfId="3" applyNumberFormat="1" applyFill="1"/>
    <xf numFmtId="37" fontId="71" fillId="0" borderId="0" xfId="127" applyNumberFormat="1" applyFont="1" applyFill="1"/>
    <xf numFmtId="37" fontId="71" fillId="0" borderId="3" xfId="127" applyNumberFormat="1" applyFont="1" applyFill="1" applyBorder="1"/>
    <xf numFmtId="37" fontId="71" fillId="0" borderId="1" xfId="127" applyNumberFormat="1" applyFont="1" applyFill="1" applyBorder="1"/>
    <xf numFmtId="37" fontId="45" fillId="0" borderId="1" xfId="127" applyNumberFormat="1" applyFont="1" applyFill="1" applyBorder="1"/>
    <xf numFmtId="37" fontId="71" fillId="0" borderId="0" xfId="127" applyNumberFormat="1" applyFont="1" applyFill="1" applyBorder="1"/>
    <xf numFmtId="37" fontId="45" fillId="0" borderId="0" xfId="127" applyNumberFormat="1" applyFont="1" applyFill="1" applyBorder="1"/>
    <xf numFmtId="165" fontId="4" fillId="0" borderId="0" xfId="1" applyNumberFormat="1" applyFont="1" applyFill="1" applyAlignment="1"/>
    <xf numFmtId="164" fontId="4" fillId="0" borderId="0" xfId="0" applyFont="1" applyFill="1"/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NumberFormat="1" applyFont="1" applyAlignment="1">
      <alignment horizontal="center"/>
    </xf>
    <xf numFmtId="187" fontId="4" fillId="0" borderId="0" xfId="0" applyNumberFormat="1" applyFont="1" applyFill="1" applyAlignment="1">
      <alignment horizontal="right"/>
    </xf>
    <xf numFmtId="165" fontId="23" fillId="0" borderId="0" xfId="1" applyNumberFormat="1" applyFont="1" applyFill="1" applyAlignment="1"/>
    <xf numFmtId="165" fontId="4" fillId="0" borderId="0" xfId="1" applyNumberFormat="1" applyFont="1" applyFill="1" applyAlignment="1">
      <alignment horizontal="right" wrapText="1"/>
    </xf>
    <xf numFmtId="164" fontId="0" fillId="0" borderId="0" xfId="0" applyFill="1"/>
    <xf numFmtId="0" fontId="21" fillId="2" borderId="0" xfId="194" applyNumberFormat="1" applyFont="1" applyFill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Fill="1" applyBorder="1" applyAlignment="1">
      <alignment horizontal="center"/>
    </xf>
    <xf numFmtId="164" fontId="5" fillId="0" borderId="0" xfId="0" applyFont="1" applyFill="1"/>
    <xf numFmtId="0" fontId="4" fillId="0" borderId="0" xfId="3" applyFont="1" applyFill="1" applyAlignment="1">
      <alignment horizontal="center"/>
    </xf>
    <xf numFmtId="17" fontId="4" fillId="0" borderId="0" xfId="3" applyNumberFormat="1" applyFont="1" applyFill="1"/>
    <xf numFmtId="165" fontId="4" fillId="0" borderId="0" xfId="1" applyNumberFormat="1" applyFill="1" applyAlignment="1">
      <alignment horizontal="right"/>
    </xf>
    <xf numFmtId="0" fontId="4" fillId="0" borderId="0" xfId="0" applyNumberFormat="1" applyFont="1" applyFill="1"/>
    <xf numFmtId="164" fontId="78" fillId="0" borderId="0" xfId="206"/>
    <xf numFmtId="188" fontId="4" fillId="0" borderId="0" xfId="0" applyNumberFormat="1" applyFont="1" applyFill="1"/>
    <xf numFmtId="9" fontId="4" fillId="0" borderId="0" xfId="207" applyFont="1"/>
    <xf numFmtId="164" fontId="4" fillId="0" borderId="0" xfId="0" applyFont="1" applyAlignment="1">
      <alignment wrapText="1"/>
    </xf>
    <xf numFmtId="164" fontId="5" fillId="0" borderId="0" xfId="0" applyFont="1" applyFill="1" applyAlignment="1">
      <alignment horizontal="right"/>
    </xf>
    <xf numFmtId="165" fontId="5" fillId="0" borderId="3" xfId="1" applyNumberFormat="1" applyFont="1" applyFill="1" applyBorder="1"/>
    <xf numFmtId="164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5" fillId="0" borderId="3" xfId="1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Fill="1" applyAlignment="1">
      <alignment horizontal="left" wrapText="1"/>
    </xf>
    <xf numFmtId="189" fontId="4" fillId="33" borderId="0" xfId="1" applyNumberFormat="1" applyFont="1" applyFill="1" applyBorder="1"/>
    <xf numFmtId="165" fontId="4" fillId="33" borderId="0" xfId="1" applyNumberFormat="1" applyFill="1"/>
    <xf numFmtId="188" fontId="4" fillId="33" borderId="0" xfId="0" applyNumberFormat="1" applyFont="1" applyFill="1"/>
    <xf numFmtId="164" fontId="4" fillId="0" borderId="0" xfId="0" applyFont="1" applyFill="1" applyAlignment="1"/>
    <xf numFmtId="165" fontId="4" fillId="0" borderId="3" xfId="1" applyNumberFormat="1" applyFont="1" applyFill="1" applyBorder="1" applyAlignment="1"/>
    <xf numFmtId="187" fontId="4" fillId="0" borderId="0" xfId="0" applyNumberFormat="1" applyFont="1" applyFill="1" applyAlignment="1">
      <alignment horizontal="left"/>
    </xf>
    <xf numFmtId="165" fontId="4" fillId="0" borderId="0" xfId="1" applyNumberFormat="1" applyFont="1"/>
    <xf numFmtId="9" fontId="4" fillId="0" borderId="0" xfId="208" applyFont="1"/>
    <xf numFmtId="43" fontId="4" fillId="0" borderId="3" xfId="1" applyNumberFormat="1" applyFont="1" applyBorder="1"/>
    <xf numFmtId="0" fontId="4" fillId="34" borderId="0" xfId="3" applyFont="1" applyFill="1" applyAlignment="1">
      <alignment horizontal="center"/>
    </xf>
    <xf numFmtId="0" fontId="4" fillId="34" borderId="1" xfId="0" applyNumberFormat="1" applyFont="1" applyFill="1" applyBorder="1" applyAlignment="1">
      <alignment horizontal="center" vertical="center"/>
    </xf>
    <xf numFmtId="0" fontId="4" fillId="34" borderId="0" xfId="0" applyNumberFormat="1" applyFont="1" applyFill="1" applyBorder="1" applyAlignment="1">
      <alignment horizontal="center" vertical="center"/>
    </xf>
    <xf numFmtId="165" fontId="4" fillId="34" borderId="0" xfId="1" applyNumberFormat="1" applyFont="1" applyFill="1" applyAlignment="1"/>
    <xf numFmtId="3" fontId="4" fillId="34" borderId="0" xfId="0" applyNumberFormat="1" applyFont="1" applyFill="1" applyAlignment="1">
      <alignment horizontal="center"/>
    </xf>
    <xf numFmtId="0" fontId="4" fillId="34" borderId="1" xfId="0" applyNumberFormat="1" applyFont="1" applyFill="1" applyBorder="1" applyAlignment="1">
      <alignment horizontal="center"/>
    </xf>
    <xf numFmtId="0" fontId="4" fillId="34" borderId="0" xfId="0" applyNumberFormat="1" applyFont="1" applyFill="1" applyBorder="1" applyAlignment="1">
      <alignment horizontal="center"/>
    </xf>
    <xf numFmtId="3" fontId="23" fillId="0" borderId="0" xfId="195" applyNumberFormat="1" applyFont="1" applyFill="1" applyAlignment="1">
      <alignment horizontal="left"/>
    </xf>
    <xf numFmtId="3" fontId="23" fillId="31" borderId="0" xfId="195" applyNumberFormat="1" applyFont="1" applyFill="1" applyAlignment="1">
      <alignment horizontal="left"/>
    </xf>
    <xf numFmtId="164" fontId="74" fillId="2" borderId="0" xfId="0" applyFont="1" applyFill="1"/>
    <xf numFmtId="165" fontId="4" fillId="35" borderId="0" xfId="1" applyNumberFormat="1" applyFill="1"/>
    <xf numFmtId="164" fontId="4" fillId="0" borderId="0" xfId="0" applyFont="1" applyFill="1" applyAlignment="1">
      <alignment vertical="center" wrapText="1"/>
    </xf>
    <xf numFmtId="188" fontId="4" fillId="36" borderId="0" xfId="0" applyNumberFormat="1" applyFont="1" applyFill="1"/>
    <xf numFmtId="0" fontId="4" fillId="36" borderId="0" xfId="0" applyNumberFormat="1" applyFont="1" applyFill="1"/>
    <xf numFmtId="164" fontId="4" fillId="36" borderId="0" xfId="0" applyFont="1" applyFill="1"/>
    <xf numFmtId="164" fontId="73" fillId="0" borderId="0" xfId="0" applyFont="1" applyAlignment="1">
      <alignment horizontal="center"/>
    </xf>
    <xf numFmtId="0" fontId="21" fillId="2" borderId="0" xfId="194" applyNumberFormat="1" applyFont="1" applyFill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32" borderId="0" xfId="3" applyFont="1" applyFill="1" applyAlignment="1">
      <alignment horizontal="center"/>
    </xf>
    <xf numFmtId="164" fontId="4" fillId="0" borderId="0" xfId="0" applyFont="1" applyFill="1" applyAlignment="1">
      <alignment horizontal="left" wrapText="1"/>
    </xf>
  </cellXfs>
  <cellStyles count="209">
    <cellStyle name="%" xfId="4"/>
    <cellStyle name="_033103 13 week CF1" xfId="5"/>
    <cellStyle name="_181000-189000" xfId="6"/>
    <cellStyle name="_2002  What- No Cap X Morgan" xfId="7"/>
    <cellStyle name="_Baseline Rollforward Support 050817" xfId="8"/>
    <cellStyle name="_EGTG_2003_YTD_Cash_Flow" xfId="9"/>
    <cellStyle name="_Everest_Board_Book_2003_FINAL" xfId="10"/>
    <cellStyle name="_Oct03_Everest_Board_Financial_Operating_Report" xfId="11"/>
    <cellStyle name="_SpreadSM" xfId="12"/>
    <cellStyle name="_Vacation Hours 7-14-08 (2)" xfId="13"/>
    <cellStyle name="=C:\WINNT35\SYSTEM32\COMMAND.COM" xfId="14"/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Accounting" xfId="39"/>
    <cellStyle name="Actual Date" xfId="40"/>
    <cellStyle name="ADDR" xfId="41"/>
    <cellStyle name="Agara" xfId="42"/>
    <cellStyle name="Bad 2" xfId="43"/>
    <cellStyle name="Body" xfId="44"/>
    <cellStyle name="Bottom bold border" xfId="45"/>
    <cellStyle name="Bottom single border" xfId="46"/>
    <cellStyle name="Business Unit" xfId="47"/>
    <cellStyle name="C00A" xfId="48"/>
    <cellStyle name="C00B" xfId="49"/>
    <cellStyle name="C00L" xfId="50"/>
    <cellStyle name="C01A" xfId="51"/>
    <cellStyle name="C01B" xfId="52"/>
    <cellStyle name="C01H" xfId="53"/>
    <cellStyle name="C01L" xfId="54"/>
    <cellStyle name="C02A" xfId="55"/>
    <cellStyle name="C02B" xfId="56"/>
    <cellStyle name="C02H" xfId="57"/>
    <cellStyle name="C02L" xfId="58"/>
    <cellStyle name="C03A" xfId="59"/>
    <cellStyle name="C03B" xfId="60"/>
    <cellStyle name="C03H" xfId="61"/>
    <cellStyle name="C03L" xfId="62"/>
    <cellStyle name="C04A" xfId="63"/>
    <cellStyle name="C04B" xfId="64"/>
    <cellStyle name="C04H" xfId="65"/>
    <cellStyle name="C04L" xfId="66"/>
    <cellStyle name="C05A" xfId="67"/>
    <cellStyle name="C05B" xfId="68"/>
    <cellStyle name="C05H" xfId="69"/>
    <cellStyle name="C05L" xfId="70"/>
    <cellStyle name="C06A" xfId="71"/>
    <cellStyle name="C06B" xfId="72"/>
    <cellStyle name="C06H" xfId="73"/>
    <cellStyle name="C06L" xfId="74"/>
    <cellStyle name="C07A" xfId="75"/>
    <cellStyle name="C07B" xfId="76"/>
    <cellStyle name="C07H" xfId="77"/>
    <cellStyle name="C07L" xfId="78"/>
    <cellStyle name="Calculation 2" xfId="79"/>
    <cellStyle name="Check Cell 2" xfId="80"/>
    <cellStyle name="Comma" xfId="1" builtinId="3"/>
    <cellStyle name="Comma 0" xfId="81"/>
    <cellStyle name="Comma 2" xfId="82"/>
    <cellStyle name="Comma 3" xfId="83"/>
    <cellStyle name="Comma 4" xfId="84"/>
    <cellStyle name="Comma 5" xfId="85"/>
    <cellStyle name="Comma0 - Style1" xfId="86"/>
    <cellStyle name="Currency" xfId="2" builtinId="4"/>
    <cellStyle name="Currency 2" xfId="87"/>
    <cellStyle name="Currency 3" xfId="88"/>
    <cellStyle name="Date" xfId="89"/>
    <cellStyle name="Euro" xfId="90"/>
    <cellStyle name="Explanatory Text 2" xfId="91"/>
    <cellStyle name="Fixed" xfId="92"/>
    <cellStyle name="Fixed1 - Style1" xfId="93"/>
    <cellStyle name="Gilsans" xfId="94"/>
    <cellStyle name="Gilsansl" xfId="95"/>
    <cellStyle name="Good 2" xfId="96"/>
    <cellStyle name="Grey" xfId="97"/>
    <cellStyle name="HEADER" xfId="98"/>
    <cellStyle name="Header1" xfId="99"/>
    <cellStyle name="Header2" xfId="100"/>
    <cellStyle name="Heading" xfId="101"/>
    <cellStyle name="Heading 1 2" xfId="102"/>
    <cellStyle name="Heading 2 2" xfId="103"/>
    <cellStyle name="Heading 3 2" xfId="104"/>
    <cellStyle name="Heading 4 2" xfId="105"/>
    <cellStyle name="Heading1" xfId="106"/>
    <cellStyle name="Heading2" xfId="107"/>
    <cellStyle name="HIGHLIGHT" xfId="108"/>
    <cellStyle name="Hyperlink" xfId="206" builtinId="8"/>
    <cellStyle name="Input [yellow]" xfId="109"/>
    <cellStyle name="Input 2" xfId="110"/>
    <cellStyle name="Lines" xfId="111"/>
    <cellStyle name="Linked Cell 2" xfId="112"/>
    <cellStyle name="MEM SSN" xfId="113"/>
    <cellStyle name="Mine" xfId="114"/>
    <cellStyle name="mmm-yy" xfId="115"/>
    <cellStyle name="Monétaire [0]_pldt" xfId="116"/>
    <cellStyle name="Monétaire_pldt" xfId="117"/>
    <cellStyle name="Neutral 2" xfId="118"/>
    <cellStyle name="New" xfId="119"/>
    <cellStyle name="No Border" xfId="120"/>
    <cellStyle name="no dec" xfId="121"/>
    <cellStyle name="Normal" xfId="0" builtinId="0"/>
    <cellStyle name="Normal - Style1" xfId="122"/>
    <cellStyle name="Normal 10" xfId="198"/>
    <cellStyle name="Normal 11" xfId="199"/>
    <cellStyle name="Normal 12" xfId="200"/>
    <cellStyle name="Normal 14" xfId="201"/>
    <cellStyle name="Normal 15" xfId="203"/>
    <cellStyle name="Normal 18" xfId="197"/>
    <cellStyle name="Normal 2" xfId="123"/>
    <cellStyle name="Normal 2 2" xfId="124"/>
    <cellStyle name="Normal 22" xfId="202"/>
    <cellStyle name="Normal 3" xfId="125"/>
    <cellStyle name="Normal 3 2" xfId="126"/>
    <cellStyle name="Normal 4" xfId="127"/>
    <cellStyle name="Normal 5" xfId="194"/>
    <cellStyle name="Normal 8" xfId="195"/>
    <cellStyle name="Normal 9" xfId="196"/>
    <cellStyle name="Normal CEN" xfId="128"/>
    <cellStyle name="Normal Centered" xfId="129"/>
    <cellStyle name="NORMAL CTR" xfId="130"/>
    <cellStyle name="Normal_PRECorp2002HeintzResponse 8-21-03" xfId="3"/>
    <cellStyle name="Note 2" xfId="131"/>
    <cellStyle name="nUMBER" xfId="132"/>
    <cellStyle name="Output 2" xfId="133"/>
    <cellStyle name="Percent" xfId="208" builtinId="5"/>
    <cellStyle name="Percent [2]" xfId="134"/>
    <cellStyle name="Percent 14" xfId="204"/>
    <cellStyle name="Percent 2" xfId="135"/>
    <cellStyle name="Percent 60 2" xfId="205"/>
    <cellStyle name="Percent 60 2 2" xfId="207"/>
    <cellStyle name="PSChar" xfId="136"/>
    <cellStyle name="PSDate" xfId="137"/>
    <cellStyle name="PSDec" xfId="138"/>
    <cellStyle name="PSHeading" xfId="139"/>
    <cellStyle name="PSInt" xfId="140"/>
    <cellStyle name="PSSpacer" xfId="141"/>
    <cellStyle name="R00A" xfId="142"/>
    <cellStyle name="R00B" xfId="143"/>
    <cellStyle name="R00L" xfId="144"/>
    <cellStyle name="R01A" xfId="145"/>
    <cellStyle name="R01B" xfId="146"/>
    <cellStyle name="R01H" xfId="147"/>
    <cellStyle name="R01L" xfId="148"/>
    <cellStyle name="R02A" xfId="149"/>
    <cellStyle name="R02B" xfId="150"/>
    <cellStyle name="R02H" xfId="151"/>
    <cellStyle name="R02L" xfId="152"/>
    <cellStyle name="R03A" xfId="153"/>
    <cellStyle name="R03B" xfId="154"/>
    <cellStyle name="R03H" xfId="155"/>
    <cellStyle name="R03L" xfId="156"/>
    <cellStyle name="R04A" xfId="157"/>
    <cellStyle name="R04B" xfId="158"/>
    <cellStyle name="R04H" xfId="159"/>
    <cellStyle name="R04L" xfId="160"/>
    <cellStyle name="R05A" xfId="161"/>
    <cellStyle name="R05B" xfId="162"/>
    <cellStyle name="R05H" xfId="163"/>
    <cellStyle name="R05L" xfId="164"/>
    <cellStyle name="R06A" xfId="165"/>
    <cellStyle name="R06B" xfId="166"/>
    <cellStyle name="R06H" xfId="167"/>
    <cellStyle name="R06L" xfId="168"/>
    <cellStyle name="R07A" xfId="169"/>
    <cellStyle name="R07B" xfId="170"/>
    <cellStyle name="R07H" xfId="171"/>
    <cellStyle name="R07L" xfId="172"/>
    <cellStyle name="Resource Detail" xfId="173"/>
    <cellStyle name="Shade" xfId="174"/>
    <cellStyle name="single acct" xfId="175"/>
    <cellStyle name="Single Border" xfId="176"/>
    <cellStyle name="Small Page Heading" xfId="177"/>
    <cellStyle name="ssn" xfId="178"/>
    <cellStyle name="Style 1" xfId="179"/>
    <cellStyle name="Style 2" xfId="180"/>
    <cellStyle name="Style 27" xfId="181"/>
    <cellStyle name="Style 28" xfId="182"/>
    <cellStyle name="Table Sub Heading" xfId="183"/>
    <cellStyle name="Table Title" xfId="184"/>
    <cellStyle name="Table Units" xfId="185"/>
    <cellStyle name="Theirs" xfId="186"/>
    <cellStyle name="Times New Roman" xfId="187"/>
    <cellStyle name="Title 2" xfId="188"/>
    <cellStyle name="Total 2" xfId="189"/>
    <cellStyle name="Unprot" xfId="190"/>
    <cellStyle name="Unprot$" xfId="191"/>
    <cellStyle name="Unprotect" xfId="192"/>
    <cellStyle name="Warning Text 2" xfId="19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BHE%20BHP\FERC\Common%20Use%20System\2019%20CUS%20Filing%20(2020%20rate)\Work%20papers\ADIT\2020%20FERC%20BHP%20Pro%20Forma%20Adj%20Model%20Updated%209.16.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BHE%20BHP\FERC\Common%20Use%20System\2019%20CUS%20Filing%20(2020%20rate)\Year-over-Year%20Analysis%202020%20Estimate%20BHP%20Attachment%20H%20Transmission%20Rat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BHE%20BHP\FERC\Common%20Use%20System\2019%20CUS%20Filing%20(2020%20rate)\2020%20Attachment%20H%20Transmission%20Rate%20Estim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 Summary"/>
      <sheetName val="B.  TI Forecast BHP"/>
      <sheetName val="C. Forecast 282 Balance"/>
      <sheetName val="D. BHP WP2 Capital Additions"/>
      <sheetName val="E. BHP WP3 Capital Additions"/>
      <sheetName val="F. 2019 Trans Rpt 16"/>
      <sheetName val="G. 2020 Trans Rpt 16"/>
    </sheetNames>
    <sheetDataSet>
      <sheetData sheetId="0" refreshError="1"/>
      <sheetData sheetId="1" refreshError="1"/>
      <sheetData sheetId="2">
        <row r="11">
          <cell r="H11">
            <v>-512190.04557210027</v>
          </cell>
        </row>
        <row r="13">
          <cell r="E13">
            <v>-34867.726436340017</v>
          </cell>
        </row>
        <row r="14">
          <cell r="E14">
            <v>-69735.452872680034</v>
          </cell>
        </row>
        <row r="15">
          <cell r="E15">
            <v>-104603.17930902005</v>
          </cell>
        </row>
        <row r="16">
          <cell r="E16">
            <v>-139470.90574536007</v>
          </cell>
        </row>
        <row r="17">
          <cell r="E17">
            <v>-170883.95134104008</v>
          </cell>
        </row>
        <row r="18">
          <cell r="E18">
            <v>-202296.9969367201</v>
          </cell>
        </row>
        <row r="19">
          <cell r="E19">
            <v>-233710.04253240011</v>
          </cell>
        </row>
        <row r="20">
          <cell r="E20">
            <v>-265123.08812808013</v>
          </cell>
        </row>
        <row r="21">
          <cell r="E21">
            <v>-296536.13372376014</v>
          </cell>
        </row>
        <row r="22">
          <cell r="E22">
            <v>-327949.17931944015</v>
          </cell>
        </row>
        <row r="23">
          <cell r="E23">
            <v>-359362.22491512017</v>
          </cell>
        </row>
        <row r="24">
          <cell r="E24">
            <v>-389458.06815818022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"/>
      <sheetName val="Estimate"/>
      <sheetName val="BHP WP2 Capital Additions"/>
      <sheetName val="BHP WP3 Capital Additions"/>
      <sheetName val="BHP WP5 Depreciation Rates"/>
      <sheetName val="WP6 Rate Base"/>
      <sheetName val="WP7 CU AC LOADS"/>
    </sheetNames>
    <sheetDataSet>
      <sheetData sheetId="0"/>
      <sheetData sheetId="1">
        <row r="29">
          <cell r="H29">
            <v>0.84643000000000002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"/>
      <sheetName val="Estimate"/>
      <sheetName val="BHP WP2 Capital Additions"/>
      <sheetName val="BHP WP3 Capital Additions"/>
      <sheetName val="BHP WP5 Depreciation Rates"/>
      <sheetName val="WP6 Rate Base"/>
      <sheetName val="WP7 CU AC LOADS"/>
    </sheetNames>
    <sheetDataSet>
      <sheetData sheetId="0"/>
      <sheetData sheetId="1">
        <row r="53">
          <cell r="H53">
            <v>0.20258719710855588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2020%20Attachment%20H%20Transmission%20Rate%20Estimate.xlsx" TargetMode="External"/><Relationship Id="rId1" Type="http://schemas.openxmlformats.org/officeDocument/2006/relationships/hyperlink" Target="2020%20Attachment%20H%20Transmission%20Rate%20Estimate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zoomScale="80" zoomScaleNormal="80" workbookViewId="0">
      <selection activeCell="K153" sqref="K153"/>
    </sheetView>
  </sheetViews>
  <sheetFormatPr defaultRowHeight="15"/>
  <cols>
    <col min="1" max="1" width="5.33203125" customWidth="1"/>
    <col min="2" max="2" width="1.77734375" customWidth="1"/>
    <col min="3" max="3" width="51.5546875" customWidth="1"/>
    <col min="4" max="4" width="32.88671875" customWidth="1"/>
    <col min="5" max="5" width="2.5546875" customWidth="1"/>
    <col min="6" max="6" width="40.5546875" customWidth="1"/>
  </cols>
  <sheetData>
    <row r="1" spans="1:6" ht="15.75">
      <c r="A1" s="212" t="s">
        <v>2</v>
      </c>
      <c r="B1" s="212"/>
      <c r="C1" s="212"/>
      <c r="D1" s="212"/>
      <c r="E1" s="212"/>
      <c r="F1" s="212"/>
    </row>
    <row r="2" spans="1:6" ht="15.75">
      <c r="A2" s="212" t="s">
        <v>199</v>
      </c>
      <c r="B2" s="212"/>
      <c r="C2" s="212"/>
      <c r="D2" s="212"/>
      <c r="E2" s="212"/>
      <c r="F2" s="212"/>
    </row>
    <row r="3" spans="1:6">
      <c r="A3" s="44"/>
      <c r="B3" s="44"/>
      <c r="C3" s="44"/>
      <c r="D3" s="44"/>
      <c r="E3" s="44"/>
      <c r="F3" s="44"/>
    </row>
    <row r="4" spans="1:6">
      <c r="A4" s="44"/>
      <c r="B4" s="44"/>
      <c r="C4" s="44"/>
      <c r="D4" s="44"/>
      <c r="E4" s="44"/>
      <c r="F4" s="44"/>
    </row>
    <row r="5" spans="1:6" ht="15.75">
      <c r="A5" s="44"/>
      <c r="B5" s="44"/>
      <c r="C5" s="44"/>
      <c r="D5" s="45" t="s">
        <v>65</v>
      </c>
      <c r="E5" s="44"/>
      <c r="F5" s="45" t="s">
        <v>66</v>
      </c>
    </row>
    <row r="6" spans="1:6">
      <c r="A6" s="46"/>
      <c r="B6" s="46"/>
      <c r="C6" s="47" t="s">
        <v>67</v>
      </c>
      <c r="D6" s="47" t="s">
        <v>68</v>
      </c>
      <c r="E6" s="44"/>
      <c r="F6" s="47" t="s">
        <v>68</v>
      </c>
    </row>
    <row r="7" spans="1:6" ht="15.75">
      <c r="A7" s="46"/>
      <c r="B7" s="46"/>
      <c r="C7" s="48"/>
      <c r="D7" s="49" t="s">
        <v>4</v>
      </c>
      <c r="E7" s="44"/>
      <c r="F7" s="49" t="s">
        <v>4</v>
      </c>
    </row>
    <row r="8" spans="1:6" ht="15.75">
      <c r="A8" s="50" t="s">
        <v>3</v>
      </c>
      <c r="B8" s="46"/>
      <c r="C8" s="48"/>
      <c r="D8" s="51" t="s">
        <v>6</v>
      </c>
      <c r="E8" s="44"/>
      <c r="F8" s="51" t="s">
        <v>6</v>
      </c>
    </row>
    <row r="9" spans="1:6" ht="16.5" thickBot="1">
      <c r="A9" s="52" t="s">
        <v>5</v>
      </c>
      <c r="B9" s="46"/>
      <c r="C9" s="53" t="s">
        <v>69</v>
      </c>
      <c r="D9" s="54"/>
      <c r="E9" s="44"/>
      <c r="F9" s="54"/>
    </row>
    <row r="10" spans="1:6">
      <c r="A10" s="50"/>
      <c r="B10" s="46"/>
      <c r="C10" s="48"/>
      <c r="D10" s="55"/>
      <c r="E10" s="44"/>
      <c r="F10" s="54"/>
    </row>
    <row r="11" spans="1:6">
      <c r="A11" s="50"/>
      <c r="B11" s="46"/>
      <c r="C11" s="46" t="s">
        <v>70</v>
      </c>
      <c r="D11" s="56" t="s">
        <v>71</v>
      </c>
      <c r="E11" s="44"/>
      <c r="F11" s="59" t="s">
        <v>71</v>
      </c>
    </row>
    <row r="12" spans="1:6">
      <c r="A12" s="50">
        <v>1</v>
      </c>
      <c r="B12" s="46"/>
      <c r="C12" s="46" t="s">
        <v>72</v>
      </c>
      <c r="D12" s="57" t="s">
        <v>73</v>
      </c>
      <c r="E12" s="44"/>
      <c r="F12" s="54" t="s">
        <v>73</v>
      </c>
    </row>
    <row r="13" spans="1:6">
      <c r="A13" s="50">
        <f>+A12+1</f>
        <v>2</v>
      </c>
      <c r="B13" s="46"/>
      <c r="C13" s="46" t="s">
        <v>74</v>
      </c>
      <c r="D13" s="57" t="s">
        <v>75</v>
      </c>
      <c r="E13" s="44"/>
      <c r="F13" s="54" t="s">
        <v>75</v>
      </c>
    </row>
    <row r="14" spans="1:6">
      <c r="A14" s="50">
        <f t="shared" ref="A14:A59" si="0">+A13+1</f>
        <v>3</v>
      </c>
      <c r="B14" s="46"/>
      <c r="C14" s="46" t="s">
        <v>76</v>
      </c>
      <c r="D14" s="57" t="s">
        <v>77</v>
      </c>
      <c r="E14" s="44"/>
      <c r="F14" s="54" t="s">
        <v>77</v>
      </c>
    </row>
    <row r="15" spans="1:6">
      <c r="A15" s="50">
        <f t="shared" si="0"/>
        <v>4</v>
      </c>
      <c r="B15" s="46"/>
      <c r="C15" s="46" t="s">
        <v>78</v>
      </c>
      <c r="D15" s="57" t="s">
        <v>224</v>
      </c>
      <c r="E15" s="44"/>
      <c r="F15" s="55" t="s">
        <v>370</v>
      </c>
    </row>
    <row r="16" spans="1:6">
      <c r="A16" s="50">
        <f t="shared" si="0"/>
        <v>5</v>
      </c>
      <c r="B16" s="46"/>
      <c r="C16" s="46" t="s">
        <v>79</v>
      </c>
      <c r="D16" s="57" t="s">
        <v>225</v>
      </c>
      <c r="E16" s="44"/>
      <c r="F16" s="54" t="s">
        <v>226</v>
      </c>
    </row>
    <row r="17" spans="1:6">
      <c r="A17" s="50">
        <f t="shared" si="0"/>
        <v>6</v>
      </c>
      <c r="B17" s="46"/>
      <c r="C17" s="46" t="s">
        <v>80</v>
      </c>
      <c r="D17" s="57" t="s">
        <v>224</v>
      </c>
      <c r="E17" s="44"/>
      <c r="F17" s="54" t="s">
        <v>227</v>
      </c>
    </row>
    <row r="18" spans="1:6">
      <c r="A18" s="50">
        <f t="shared" si="0"/>
        <v>7</v>
      </c>
      <c r="B18" s="46"/>
      <c r="C18" s="46" t="s">
        <v>81</v>
      </c>
      <c r="D18" s="57" t="s">
        <v>82</v>
      </c>
      <c r="E18" s="44"/>
      <c r="F18" s="54" t="s">
        <v>228</v>
      </c>
    </row>
    <row r="19" spans="1:6">
      <c r="A19" s="50">
        <f t="shared" si="0"/>
        <v>8</v>
      </c>
      <c r="B19" s="46"/>
      <c r="C19" s="58" t="s">
        <v>83</v>
      </c>
      <c r="D19" s="55" t="s">
        <v>229</v>
      </c>
      <c r="E19" s="44"/>
      <c r="F19" s="59" t="s">
        <v>229</v>
      </c>
    </row>
    <row r="20" spans="1:6">
      <c r="A20" s="50">
        <f t="shared" si="0"/>
        <v>9</v>
      </c>
      <c r="B20" s="46"/>
      <c r="C20" s="48"/>
      <c r="D20" s="55"/>
      <c r="E20" s="44"/>
      <c r="F20" s="54"/>
    </row>
    <row r="21" spans="1:6">
      <c r="A21" s="50">
        <f t="shared" si="0"/>
        <v>10</v>
      </c>
      <c r="B21" s="46"/>
      <c r="C21" s="46" t="s">
        <v>84</v>
      </c>
      <c r="D21" s="56" t="s">
        <v>71</v>
      </c>
      <c r="E21" s="44"/>
      <c r="F21" s="59" t="s">
        <v>71</v>
      </c>
    </row>
    <row r="22" spans="1:6">
      <c r="A22" s="50">
        <f t="shared" si="0"/>
        <v>11</v>
      </c>
      <c r="B22" s="46"/>
      <c r="C22" s="48" t="s">
        <v>72</v>
      </c>
      <c r="D22" s="56" t="s">
        <v>85</v>
      </c>
      <c r="E22" s="44"/>
      <c r="F22" s="54" t="s">
        <v>230</v>
      </c>
    </row>
    <row r="23" spans="1:6">
      <c r="A23" s="50">
        <f t="shared" si="0"/>
        <v>12</v>
      </c>
      <c r="B23" s="46"/>
      <c r="C23" s="46" t="s">
        <v>74</v>
      </c>
      <c r="D23" s="56" t="s">
        <v>86</v>
      </c>
      <c r="E23" s="44"/>
      <c r="F23" s="54" t="s">
        <v>231</v>
      </c>
    </row>
    <row r="24" spans="1:6">
      <c r="A24" s="50">
        <f t="shared" si="0"/>
        <v>13</v>
      </c>
      <c r="B24" s="46"/>
      <c r="C24" s="46" t="s">
        <v>76</v>
      </c>
      <c r="D24" s="56" t="s">
        <v>87</v>
      </c>
      <c r="E24" s="44"/>
      <c r="F24" s="54" t="s">
        <v>232</v>
      </c>
    </row>
    <row r="25" spans="1:6">
      <c r="A25" s="50">
        <f t="shared" si="0"/>
        <v>14</v>
      </c>
      <c r="B25" s="46"/>
      <c r="C25" s="48" t="s">
        <v>78</v>
      </c>
      <c r="D25" s="56" t="s">
        <v>233</v>
      </c>
      <c r="E25" s="44"/>
      <c r="F25" s="54" t="s">
        <v>234</v>
      </c>
    </row>
    <row r="26" spans="1:6">
      <c r="A26" s="50">
        <f t="shared" si="0"/>
        <v>15</v>
      </c>
      <c r="B26" s="46"/>
      <c r="C26" s="46" t="s">
        <v>79</v>
      </c>
      <c r="D26" s="56" t="s">
        <v>225</v>
      </c>
      <c r="E26" s="44"/>
      <c r="F26" s="54" t="s">
        <v>235</v>
      </c>
    </row>
    <row r="27" spans="1:6">
      <c r="A27" s="50">
        <f t="shared" si="0"/>
        <v>16</v>
      </c>
      <c r="B27" s="46"/>
      <c r="C27" s="48" t="s">
        <v>80</v>
      </c>
      <c r="D27" s="56" t="s">
        <v>224</v>
      </c>
      <c r="E27" s="44"/>
      <c r="F27" s="54" t="s">
        <v>236</v>
      </c>
    </row>
    <row r="28" spans="1:6">
      <c r="A28" s="50">
        <f t="shared" si="0"/>
        <v>17</v>
      </c>
      <c r="B28" s="46"/>
      <c r="C28" s="48" t="s">
        <v>81</v>
      </c>
      <c r="D28" s="56" t="s">
        <v>82</v>
      </c>
      <c r="E28" s="44"/>
      <c r="F28" s="54" t="s">
        <v>237</v>
      </c>
    </row>
    <row r="29" spans="1:6">
      <c r="A29" s="50">
        <f t="shared" si="0"/>
        <v>18</v>
      </c>
      <c r="B29" s="46"/>
      <c r="C29" s="46" t="s">
        <v>88</v>
      </c>
      <c r="D29" s="55" t="s">
        <v>238</v>
      </c>
      <c r="E29" s="44"/>
      <c r="F29" s="59" t="s">
        <v>238</v>
      </c>
    </row>
    <row r="30" spans="1:6">
      <c r="A30" s="50">
        <f t="shared" si="0"/>
        <v>19</v>
      </c>
      <c r="B30" s="46"/>
      <c r="C30" s="46"/>
      <c r="D30" s="55" t="s">
        <v>89</v>
      </c>
      <c r="E30" s="44"/>
      <c r="F30" s="54" t="s">
        <v>89</v>
      </c>
    </row>
    <row r="31" spans="1:6">
      <c r="A31" s="50">
        <f t="shared" si="0"/>
        <v>20</v>
      </c>
      <c r="B31" s="46"/>
      <c r="C31" s="46" t="s">
        <v>90</v>
      </c>
      <c r="D31" s="56" t="s">
        <v>71</v>
      </c>
      <c r="E31" s="44"/>
      <c r="F31" s="59" t="s">
        <v>71</v>
      </c>
    </row>
    <row r="32" spans="1:6">
      <c r="A32" s="50">
        <f t="shared" si="0"/>
        <v>21</v>
      </c>
      <c r="B32" s="46"/>
      <c r="C32" s="48" t="s">
        <v>72</v>
      </c>
      <c r="D32" s="55" t="s">
        <v>239</v>
      </c>
      <c r="E32" s="44"/>
      <c r="F32" s="59" t="s">
        <v>239</v>
      </c>
    </row>
    <row r="33" spans="1:6">
      <c r="A33" s="50">
        <f t="shared" si="0"/>
        <v>22</v>
      </c>
      <c r="B33" s="46"/>
      <c r="C33" s="46" t="s">
        <v>74</v>
      </c>
      <c r="D33" s="55" t="s">
        <v>240</v>
      </c>
      <c r="E33" s="44"/>
      <c r="F33" s="59" t="s">
        <v>240</v>
      </c>
    </row>
    <row r="34" spans="1:6">
      <c r="A34" s="50">
        <f t="shared" si="0"/>
        <v>23</v>
      </c>
      <c r="B34" s="46"/>
      <c r="C34" s="46" t="s">
        <v>91</v>
      </c>
      <c r="D34" s="55" t="s">
        <v>241</v>
      </c>
      <c r="E34" s="44"/>
      <c r="F34" s="59" t="s">
        <v>241</v>
      </c>
    </row>
    <row r="35" spans="1:6">
      <c r="A35" s="50">
        <f t="shared" si="0"/>
        <v>24</v>
      </c>
      <c r="B35" s="46"/>
      <c r="C35" s="48" t="s">
        <v>78</v>
      </c>
      <c r="D35" s="55" t="s">
        <v>242</v>
      </c>
      <c r="E35" s="44"/>
      <c r="F35" s="59" t="s">
        <v>242</v>
      </c>
    </row>
    <row r="36" spans="1:6">
      <c r="A36" s="50">
        <f t="shared" si="0"/>
        <v>25</v>
      </c>
      <c r="B36" s="46"/>
      <c r="C36" s="46" t="s">
        <v>79</v>
      </c>
      <c r="D36" s="55" t="s">
        <v>243</v>
      </c>
      <c r="E36" s="44"/>
      <c r="F36" s="59" t="s">
        <v>243</v>
      </c>
    </row>
    <row r="37" spans="1:6">
      <c r="A37" s="50">
        <f t="shared" si="0"/>
        <v>26</v>
      </c>
      <c r="B37" s="46"/>
      <c r="C37" s="48" t="s">
        <v>80</v>
      </c>
      <c r="D37" s="55" t="s">
        <v>244</v>
      </c>
      <c r="E37" s="44"/>
      <c r="F37" s="59" t="s">
        <v>244</v>
      </c>
    </row>
    <row r="38" spans="1:6">
      <c r="A38" s="50">
        <f t="shared" si="0"/>
        <v>27</v>
      </c>
      <c r="B38" s="46"/>
      <c r="C38" s="48" t="s">
        <v>81</v>
      </c>
      <c r="D38" s="55" t="s">
        <v>245</v>
      </c>
      <c r="E38" s="44"/>
      <c r="F38" s="59" t="s">
        <v>245</v>
      </c>
    </row>
    <row r="39" spans="1:6">
      <c r="A39" s="50">
        <f t="shared" si="0"/>
        <v>28</v>
      </c>
      <c r="B39" s="46"/>
      <c r="C39" s="46" t="s">
        <v>92</v>
      </c>
      <c r="D39" s="55" t="s">
        <v>246</v>
      </c>
      <c r="E39" s="44"/>
      <c r="F39" s="59" t="s">
        <v>246</v>
      </c>
    </row>
    <row r="40" spans="1:6">
      <c r="A40" s="50">
        <f t="shared" si="0"/>
        <v>29</v>
      </c>
      <c r="B40" s="46"/>
      <c r="C40" s="46"/>
      <c r="D40" s="55"/>
      <c r="E40" s="44"/>
      <c r="F40" s="54"/>
    </row>
    <row r="41" spans="1:6">
      <c r="A41" s="50">
        <f t="shared" si="0"/>
        <v>30</v>
      </c>
      <c r="B41" s="46"/>
      <c r="C41" s="58" t="s">
        <v>93</v>
      </c>
      <c r="D41" s="56" t="s">
        <v>247</v>
      </c>
      <c r="E41" s="44"/>
      <c r="F41" s="59" t="s">
        <v>247</v>
      </c>
    </row>
    <row r="42" spans="1:6">
      <c r="A42" s="50">
        <f t="shared" si="0"/>
        <v>31</v>
      </c>
      <c r="B42" s="46"/>
      <c r="C42" s="46" t="s">
        <v>94</v>
      </c>
      <c r="D42" s="56" t="s">
        <v>95</v>
      </c>
      <c r="E42" s="44"/>
      <c r="F42" s="54" t="s">
        <v>248</v>
      </c>
    </row>
    <row r="43" spans="1:6">
      <c r="A43" s="50">
        <f t="shared" si="0"/>
        <v>32</v>
      </c>
      <c r="B43" s="46"/>
      <c r="C43" s="46" t="s">
        <v>96</v>
      </c>
      <c r="D43" s="56" t="s">
        <v>97</v>
      </c>
      <c r="E43" s="44"/>
      <c r="F43" s="55" t="s">
        <v>365</v>
      </c>
    </row>
    <row r="44" spans="1:6">
      <c r="A44" s="50">
        <f t="shared" si="0"/>
        <v>33</v>
      </c>
      <c r="B44" s="46"/>
      <c r="C44" s="46" t="s">
        <v>98</v>
      </c>
      <c r="D44" s="56" t="s">
        <v>99</v>
      </c>
      <c r="E44" s="44"/>
      <c r="F44" s="54" t="s">
        <v>249</v>
      </c>
    </row>
    <row r="45" spans="1:6">
      <c r="A45" s="50">
        <f t="shared" si="0"/>
        <v>34</v>
      </c>
      <c r="B45" s="46"/>
      <c r="C45" s="46" t="s">
        <v>100</v>
      </c>
      <c r="D45" s="56" t="s">
        <v>101</v>
      </c>
      <c r="E45" s="44"/>
      <c r="F45" s="54" t="s">
        <v>250</v>
      </c>
    </row>
    <row r="46" spans="1:6">
      <c r="A46" s="50">
        <f t="shared" si="0"/>
        <v>35</v>
      </c>
      <c r="B46" s="46"/>
      <c r="C46" s="46" t="s">
        <v>102</v>
      </c>
      <c r="D46" s="60" t="s">
        <v>103</v>
      </c>
      <c r="E46" s="44"/>
      <c r="F46" s="54" t="s">
        <v>251</v>
      </c>
    </row>
    <row r="47" spans="1:6">
      <c r="A47" s="50">
        <f t="shared" si="0"/>
        <v>36</v>
      </c>
      <c r="B47" s="46"/>
      <c r="C47" s="46" t="s">
        <v>104</v>
      </c>
      <c r="D47" s="60" t="s">
        <v>105</v>
      </c>
      <c r="E47" s="112"/>
      <c r="F47" s="55" t="s">
        <v>366</v>
      </c>
    </row>
    <row r="48" spans="1:6">
      <c r="A48" s="50">
        <f t="shared" si="0"/>
        <v>37</v>
      </c>
      <c r="B48" s="46"/>
      <c r="C48" s="46" t="s">
        <v>106</v>
      </c>
      <c r="D48" s="55" t="s">
        <v>252</v>
      </c>
      <c r="E48" s="44"/>
      <c r="F48" s="59" t="s">
        <v>252</v>
      </c>
    </row>
    <row r="49" spans="1:6">
      <c r="A49" s="50">
        <f t="shared" si="0"/>
        <v>38</v>
      </c>
      <c r="B49" s="46"/>
      <c r="C49" s="46"/>
      <c r="D49" s="55"/>
      <c r="E49" s="44"/>
      <c r="F49" s="54"/>
    </row>
    <row r="50" spans="1:6">
      <c r="A50" s="50">
        <f t="shared" si="0"/>
        <v>39</v>
      </c>
      <c r="B50" s="46"/>
      <c r="C50" s="58" t="s">
        <v>107</v>
      </c>
      <c r="D50" s="55" t="s">
        <v>108</v>
      </c>
      <c r="E50" s="44"/>
      <c r="F50" s="59" t="s">
        <v>108</v>
      </c>
    </row>
    <row r="51" spans="1:6">
      <c r="A51" s="50">
        <f t="shared" si="0"/>
        <v>40</v>
      </c>
      <c r="B51" s="46"/>
      <c r="C51" s="48"/>
      <c r="D51" s="55"/>
      <c r="E51" s="44"/>
      <c r="F51" s="54"/>
    </row>
    <row r="52" spans="1:6">
      <c r="A52" s="50">
        <f t="shared" si="0"/>
        <v>41</v>
      </c>
      <c r="B52" s="46"/>
      <c r="C52" s="46" t="s">
        <v>109</v>
      </c>
      <c r="D52" s="55" t="s">
        <v>89</v>
      </c>
      <c r="E52" s="44"/>
      <c r="F52" s="54" t="s">
        <v>89</v>
      </c>
    </row>
    <row r="53" spans="1:6">
      <c r="A53" s="50">
        <f t="shared" si="0"/>
        <v>42</v>
      </c>
      <c r="B53" s="46"/>
      <c r="C53" s="46" t="s">
        <v>110</v>
      </c>
      <c r="D53" s="61" t="s">
        <v>253</v>
      </c>
      <c r="E53" s="44"/>
      <c r="F53" s="62" t="s">
        <v>253</v>
      </c>
    </row>
    <row r="54" spans="1:6">
      <c r="A54" s="50">
        <f t="shared" si="0"/>
        <v>43</v>
      </c>
      <c r="B54" s="46"/>
      <c r="C54" s="46" t="s">
        <v>111</v>
      </c>
      <c r="D54" s="56" t="s">
        <v>112</v>
      </c>
      <c r="E54" s="44"/>
      <c r="F54" s="54" t="s">
        <v>254</v>
      </c>
    </row>
    <row r="55" spans="1:6">
      <c r="A55" s="50">
        <f t="shared" si="0"/>
        <v>44</v>
      </c>
      <c r="B55" s="46"/>
      <c r="C55" s="46" t="s">
        <v>111</v>
      </c>
      <c r="D55" s="56" t="s">
        <v>113</v>
      </c>
      <c r="E55" s="44"/>
      <c r="F55" s="54" t="s">
        <v>255</v>
      </c>
    </row>
    <row r="56" spans="1:6">
      <c r="A56" s="50">
        <f t="shared" si="0"/>
        <v>45</v>
      </c>
      <c r="B56" s="46"/>
      <c r="C56" s="46" t="s">
        <v>114</v>
      </c>
      <c r="D56" s="56" t="s">
        <v>256</v>
      </c>
      <c r="E56" s="44"/>
      <c r="F56" s="54" t="s">
        <v>257</v>
      </c>
    </row>
    <row r="57" spans="1:6">
      <c r="A57" s="50">
        <f t="shared" si="0"/>
        <v>46</v>
      </c>
      <c r="B57" s="46"/>
      <c r="C57" s="46" t="s">
        <v>115</v>
      </c>
      <c r="D57" s="55" t="s">
        <v>258</v>
      </c>
      <c r="E57" s="44"/>
      <c r="F57" s="59" t="s">
        <v>258</v>
      </c>
    </row>
    <row r="58" spans="1:6">
      <c r="A58" s="50">
        <f t="shared" si="0"/>
        <v>47</v>
      </c>
      <c r="B58" s="46"/>
      <c r="C58" s="46"/>
      <c r="D58" s="55"/>
      <c r="E58" s="44"/>
      <c r="F58" s="55"/>
    </row>
    <row r="59" spans="1:6">
      <c r="A59" s="50">
        <f t="shared" si="0"/>
        <v>48</v>
      </c>
      <c r="B59" s="46"/>
      <c r="C59" s="46" t="s">
        <v>116</v>
      </c>
      <c r="D59" s="55" t="s">
        <v>259</v>
      </c>
      <c r="E59" s="44"/>
      <c r="F59" s="59" t="s">
        <v>259</v>
      </c>
    </row>
    <row r="60" spans="1:6">
      <c r="A60" s="44"/>
      <c r="B60" s="44"/>
      <c r="C60" s="44"/>
      <c r="D60" s="44"/>
      <c r="E60" s="44"/>
      <c r="F60" s="44"/>
    </row>
    <row r="61" spans="1:6">
      <c r="A61" s="44"/>
      <c r="B61" s="44"/>
      <c r="C61" s="44"/>
      <c r="D61" s="44"/>
      <c r="E61" s="44"/>
      <c r="F61" s="44"/>
    </row>
    <row r="62" spans="1:6">
      <c r="A62" s="50"/>
      <c r="B62" s="46"/>
      <c r="C62" s="47"/>
      <c r="D62" s="63"/>
      <c r="E62" s="44"/>
      <c r="F62" s="44"/>
    </row>
    <row r="63" spans="1:6" ht="15.75">
      <c r="A63" s="50"/>
      <c r="B63" s="46"/>
      <c r="C63" s="44"/>
      <c r="D63" s="45" t="s">
        <v>65</v>
      </c>
      <c r="E63" s="44"/>
      <c r="F63" s="45" t="s">
        <v>117</v>
      </c>
    </row>
    <row r="64" spans="1:6">
      <c r="A64" s="50"/>
      <c r="B64" s="46"/>
      <c r="C64" s="47" t="s">
        <v>67</v>
      </c>
      <c r="D64" s="47" t="s">
        <v>68</v>
      </c>
      <c r="E64" s="44"/>
      <c r="F64" s="47" t="s">
        <v>68</v>
      </c>
    </row>
    <row r="65" spans="1:6" ht="15.75">
      <c r="A65" s="50" t="s">
        <v>3</v>
      </c>
      <c r="B65" s="46"/>
      <c r="C65" s="48"/>
      <c r="D65" s="49" t="s">
        <v>4</v>
      </c>
      <c r="E65" s="44"/>
      <c r="F65" s="49" t="s">
        <v>4</v>
      </c>
    </row>
    <row r="66" spans="1:6" ht="16.5" thickBot="1">
      <c r="A66" s="52" t="s">
        <v>5</v>
      </c>
      <c r="B66" s="46"/>
      <c r="C66" s="48"/>
      <c r="D66" s="51" t="s">
        <v>6</v>
      </c>
      <c r="E66" s="44"/>
      <c r="F66" s="51" t="s">
        <v>6</v>
      </c>
    </row>
    <row r="67" spans="1:6">
      <c r="A67" s="46"/>
      <c r="B67" s="46"/>
      <c r="C67" s="48"/>
      <c r="D67" s="54"/>
      <c r="E67" s="44"/>
      <c r="F67" s="54"/>
    </row>
    <row r="68" spans="1:6">
      <c r="A68" s="50"/>
      <c r="B68" s="46"/>
      <c r="C68" s="48" t="s">
        <v>118</v>
      </c>
      <c r="D68" s="54"/>
      <c r="E68" s="44"/>
      <c r="F68" s="54"/>
    </row>
    <row r="69" spans="1:6">
      <c r="A69" s="50">
        <f>+A59+1</f>
        <v>49</v>
      </c>
      <c r="B69" s="46"/>
      <c r="C69" s="48" t="s">
        <v>119</v>
      </c>
      <c r="D69" s="54" t="s">
        <v>120</v>
      </c>
      <c r="E69" s="44"/>
      <c r="F69" s="59" t="s">
        <v>120</v>
      </c>
    </row>
    <row r="70" spans="1:6">
      <c r="A70" s="50">
        <f>+A69+1</f>
        <v>50</v>
      </c>
      <c r="B70" s="46"/>
      <c r="C70" s="48" t="s">
        <v>121</v>
      </c>
      <c r="D70" s="54" t="s">
        <v>216</v>
      </c>
      <c r="E70" s="44"/>
      <c r="F70" s="54" t="s">
        <v>122</v>
      </c>
    </row>
    <row r="71" spans="1:6">
      <c r="A71" s="50">
        <f t="shared" ref="A71:A112" si="1">+A70+1</f>
        <v>51</v>
      </c>
      <c r="B71" s="46"/>
      <c r="C71" s="48" t="s">
        <v>123</v>
      </c>
      <c r="D71" s="55" t="s">
        <v>124</v>
      </c>
      <c r="E71" s="44"/>
      <c r="F71" s="59" t="s">
        <v>124</v>
      </c>
    </row>
    <row r="72" spans="1:6">
      <c r="A72" s="50">
        <f t="shared" si="1"/>
        <v>52</v>
      </c>
      <c r="B72" s="46"/>
      <c r="C72" s="48" t="s">
        <v>125</v>
      </c>
      <c r="D72" s="55" t="s">
        <v>126</v>
      </c>
      <c r="E72" s="44"/>
      <c r="F72" s="55" t="s">
        <v>260</v>
      </c>
    </row>
    <row r="73" spans="1:6">
      <c r="A73" s="50">
        <f t="shared" si="1"/>
        <v>53</v>
      </c>
      <c r="B73" s="46"/>
      <c r="C73" s="48" t="s">
        <v>127</v>
      </c>
      <c r="D73" s="55" t="s">
        <v>128</v>
      </c>
      <c r="E73" s="44"/>
      <c r="F73" s="59" t="s">
        <v>128</v>
      </c>
    </row>
    <row r="74" spans="1:6">
      <c r="A74" s="50">
        <f t="shared" si="1"/>
        <v>54</v>
      </c>
      <c r="B74" s="46"/>
      <c r="C74" s="48" t="s">
        <v>129</v>
      </c>
      <c r="D74" s="55" t="s">
        <v>130</v>
      </c>
      <c r="E74" s="44"/>
      <c r="F74" s="54" t="s">
        <v>261</v>
      </c>
    </row>
    <row r="75" spans="1:6">
      <c r="A75" s="50">
        <f t="shared" si="1"/>
        <v>55</v>
      </c>
      <c r="B75" s="46"/>
      <c r="C75" s="48" t="s">
        <v>131</v>
      </c>
      <c r="D75" s="55"/>
      <c r="E75" s="44"/>
      <c r="F75" s="54" t="s">
        <v>262</v>
      </c>
    </row>
    <row r="76" spans="1:6">
      <c r="A76" s="50">
        <f t="shared" si="1"/>
        <v>56</v>
      </c>
      <c r="B76" s="46"/>
      <c r="C76" s="48" t="s">
        <v>132</v>
      </c>
      <c r="D76" s="55"/>
      <c r="E76" s="44"/>
      <c r="F76" s="54" t="s">
        <v>263</v>
      </c>
    </row>
    <row r="77" spans="1:6">
      <c r="A77" s="50">
        <f t="shared" si="1"/>
        <v>57</v>
      </c>
      <c r="B77" s="46"/>
      <c r="C77" s="48" t="s">
        <v>81</v>
      </c>
      <c r="D77" s="57" t="s">
        <v>82</v>
      </c>
      <c r="E77" s="44"/>
      <c r="F77" s="64" t="s">
        <v>82</v>
      </c>
    </row>
    <row r="78" spans="1:6">
      <c r="A78" s="50">
        <f t="shared" si="1"/>
        <v>58</v>
      </c>
      <c r="B78" s="46"/>
      <c r="C78" s="48" t="s">
        <v>264</v>
      </c>
      <c r="D78" s="55"/>
      <c r="E78" s="44"/>
      <c r="F78" s="54"/>
    </row>
    <row r="79" spans="1:6">
      <c r="A79" s="50">
        <f t="shared" si="1"/>
        <v>59</v>
      </c>
      <c r="B79" s="46"/>
      <c r="C79" s="46"/>
      <c r="D79" s="55"/>
      <c r="E79" s="44"/>
      <c r="F79" s="54"/>
    </row>
    <row r="80" spans="1:6">
      <c r="A80" s="50">
        <f t="shared" si="1"/>
        <v>60</v>
      </c>
      <c r="B80" s="46"/>
      <c r="C80" s="48" t="s">
        <v>133</v>
      </c>
      <c r="D80" s="55"/>
      <c r="E80" s="44"/>
      <c r="F80" s="54"/>
    </row>
    <row r="81" spans="1:7">
      <c r="A81" s="50">
        <f t="shared" si="1"/>
        <v>61</v>
      </c>
      <c r="B81" s="46"/>
      <c r="C81" s="48" t="s">
        <v>69</v>
      </c>
      <c r="D81" s="55" t="s">
        <v>134</v>
      </c>
      <c r="E81" s="44"/>
      <c r="F81" s="54" t="s">
        <v>265</v>
      </c>
    </row>
    <row r="82" spans="1:7">
      <c r="A82" s="50">
        <f t="shared" si="1"/>
        <v>62</v>
      </c>
      <c r="B82" s="46"/>
      <c r="C82" s="48" t="s">
        <v>135</v>
      </c>
      <c r="D82" s="55" t="s">
        <v>136</v>
      </c>
      <c r="E82" s="44"/>
      <c r="F82" s="54" t="s">
        <v>266</v>
      </c>
    </row>
    <row r="83" spans="1:7">
      <c r="A83" s="50">
        <f t="shared" si="1"/>
        <v>63</v>
      </c>
      <c r="B83" s="46"/>
      <c r="C83" s="48" t="s">
        <v>81</v>
      </c>
      <c r="D83" s="55" t="s">
        <v>137</v>
      </c>
      <c r="E83" s="44"/>
      <c r="F83" s="59" t="s">
        <v>137</v>
      </c>
    </row>
    <row r="84" spans="1:7">
      <c r="A84" s="50">
        <f t="shared" si="1"/>
        <v>64</v>
      </c>
      <c r="B84" s="46"/>
      <c r="C84" s="48" t="s">
        <v>267</v>
      </c>
      <c r="D84" s="55"/>
      <c r="E84" s="44"/>
      <c r="F84" s="54"/>
    </row>
    <row r="85" spans="1:7">
      <c r="A85" s="50">
        <f t="shared" si="1"/>
        <v>65</v>
      </c>
      <c r="B85" s="46"/>
      <c r="C85" s="48"/>
      <c r="D85" s="55"/>
      <c r="E85" s="44"/>
      <c r="F85" s="54"/>
    </row>
    <row r="86" spans="1:7">
      <c r="A86" s="50">
        <f t="shared" si="1"/>
        <v>66</v>
      </c>
      <c r="B86" s="46"/>
      <c r="C86" s="48" t="s">
        <v>138</v>
      </c>
      <c r="D86" s="61"/>
      <c r="E86" s="44"/>
      <c r="F86" s="46"/>
    </row>
    <row r="87" spans="1:7">
      <c r="A87" s="50">
        <f t="shared" si="1"/>
        <v>67</v>
      </c>
      <c r="B87" s="46"/>
      <c r="C87" s="48" t="s">
        <v>139</v>
      </c>
      <c r="D87" s="61"/>
      <c r="E87" s="44"/>
      <c r="F87" s="46"/>
    </row>
    <row r="88" spans="1:7">
      <c r="A88" s="50">
        <f t="shared" si="1"/>
        <v>68</v>
      </c>
      <c r="B88" s="46"/>
      <c r="C88" s="48" t="s">
        <v>140</v>
      </c>
      <c r="D88" s="54" t="s">
        <v>217</v>
      </c>
      <c r="E88" s="44"/>
      <c r="F88" s="59" t="s">
        <v>217</v>
      </c>
      <c r="G88" s="55"/>
    </row>
    <row r="89" spans="1:7">
      <c r="A89" s="50">
        <f t="shared" si="1"/>
        <v>69</v>
      </c>
      <c r="B89" s="46"/>
      <c r="C89" s="48" t="s">
        <v>141</v>
      </c>
      <c r="D89" s="55" t="s">
        <v>142</v>
      </c>
      <c r="E89" s="44"/>
      <c r="F89" s="59" t="s">
        <v>142</v>
      </c>
    </row>
    <row r="90" spans="1:7">
      <c r="A90" s="50">
        <f t="shared" si="1"/>
        <v>70</v>
      </c>
      <c r="B90" s="46"/>
      <c r="C90" s="48" t="s">
        <v>143</v>
      </c>
      <c r="D90" s="55" t="s">
        <v>89</v>
      </c>
      <c r="E90" s="44"/>
      <c r="F90" s="54" t="s">
        <v>89</v>
      </c>
    </row>
    <row r="91" spans="1:7">
      <c r="A91" s="50">
        <f t="shared" si="1"/>
        <v>71</v>
      </c>
      <c r="B91" s="46"/>
      <c r="C91" s="48" t="s">
        <v>144</v>
      </c>
      <c r="D91" s="55" t="s">
        <v>145</v>
      </c>
      <c r="E91" s="44"/>
      <c r="F91" s="55" t="s">
        <v>268</v>
      </c>
    </row>
    <row r="92" spans="1:7">
      <c r="A92" s="50">
        <f t="shared" si="1"/>
        <v>72</v>
      </c>
      <c r="B92" s="46"/>
      <c r="C92" s="48" t="s">
        <v>146</v>
      </c>
      <c r="D92" s="55" t="s">
        <v>142</v>
      </c>
      <c r="E92" s="44"/>
      <c r="F92" s="59" t="s">
        <v>142</v>
      </c>
    </row>
    <row r="93" spans="1:7">
      <c r="A93" s="50">
        <f t="shared" si="1"/>
        <v>73</v>
      </c>
      <c r="B93" s="46"/>
      <c r="C93" s="48" t="s">
        <v>147</v>
      </c>
      <c r="D93" s="55" t="s">
        <v>142</v>
      </c>
      <c r="E93" s="44"/>
      <c r="F93" s="59" t="s">
        <v>142</v>
      </c>
    </row>
    <row r="94" spans="1:7">
      <c r="A94" s="50">
        <f t="shared" si="1"/>
        <v>74</v>
      </c>
      <c r="B94" s="46"/>
      <c r="C94" s="48" t="s">
        <v>269</v>
      </c>
      <c r="D94" s="55"/>
      <c r="E94" s="44"/>
      <c r="F94" s="54"/>
    </row>
    <row r="95" spans="1:7">
      <c r="A95" s="50">
        <f t="shared" si="1"/>
        <v>75</v>
      </c>
      <c r="B95" s="46"/>
      <c r="C95" s="48"/>
      <c r="D95" s="55"/>
      <c r="E95" s="44"/>
      <c r="F95" s="54"/>
    </row>
    <row r="96" spans="1:7">
      <c r="A96" s="50">
        <f t="shared" si="1"/>
        <v>76</v>
      </c>
      <c r="B96" s="46"/>
      <c r="C96" s="48"/>
      <c r="D96" s="54"/>
      <c r="E96" s="44"/>
      <c r="F96" s="54"/>
    </row>
    <row r="97" spans="1:6">
      <c r="A97" s="50">
        <f t="shared" si="1"/>
        <v>77</v>
      </c>
      <c r="B97" s="46"/>
      <c r="C97" s="48" t="s">
        <v>148</v>
      </c>
      <c r="D97" s="54" t="s">
        <v>149</v>
      </c>
      <c r="E97" s="44"/>
      <c r="F97" s="59" t="s">
        <v>149</v>
      </c>
    </row>
    <row r="98" spans="1:6">
      <c r="A98" s="50">
        <f t="shared" si="1"/>
        <v>78</v>
      </c>
      <c r="B98" s="46"/>
      <c r="C98" s="65" t="s">
        <v>150</v>
      </c>
      <c r="D98" s="54"/>
      <c r="E98" s="44"/>
      <c r="F98" s="54"/>
    </row>
    <row r="99" spans="1:6">
      <c r="A99" s="50">
        <f t="shared" si="1"/>
        <v>79</v>
      </c>
      <c r="B99" s="46"/>
      <c r="C99" s="46" t="s">
        <v>151</v>
      </c>
      <c r="D99" s="54"/>
      <c r="E99" s="44"/>
      <c r="F99" s="54"/>
    </row>
    <row r="100" spans="1:6">
      <c r="A100" s="50">
        <f t="shared" si="1"/>
        <v>80</v>
      </c>
      <c r="B100" s="46"/>
      <c r="C100" s="48" t="s">
        <v>270</v>
      </c>
      <c r="D100" s="54"/>
      <c r="E100" s="44"/>
      <c r="F100" s="54"/>
    </row>
    <row r="101" spans="1:6">
      <c r="A101" s="50">
        <f t="shared" si="1"/>
        <v>81</v>
      </c>
      <c r="B101" s="46"/>
      <c r="C101" s="48" t="s">
        <v>152</v>
      </c>
      <c r="D101" s="54"/>
      <c r="E101" s="44"/>
      <c r="F101" s="54"/>
    </row>
    <row r="102" spans="1:6">
      <c r="A102" s="50">
        <f t="shared" si="1"/>
        <v>82</v>
      </c>
      <c r="B102" s="46"/>
      <c r="C102" s="65"/>
      <c r="D102" s="54"/>
      <c r="E102" s="44"/>
      <c r="F102" s="54"/>
    </row>
    <row r="103" spans="1:6">
      <c r="A103" s="50">
        <f t="shared" si="1"/>
        <v>83</v>
      </c>
      <c r="B103" s="46"/>
      <c r="C103" s="66" t="s">
        <v>153</v>
      </c>
      <c r="D103" s="46" t="s">
        <v>271</v>
      </c>
      <c r="E103" s="44"/>
      <c r="F103" s="62" t="s">
        <v>271</v>
      </c>
    </row>
    <row r="104" spans="1:6">
      <c r="A104" s="50">
        <f t="shared" si="1"/>
        <v>84</v>
      </c>
      <c r="B104" s="46"/>
      <c r="C104" s="67"/>
      <c r="D104" s="68"/>
      <c r="E104" s="44"/>
      <c r="F104" s="206"/>
    </row>
    <row r="105" spans="1:6">
      <c r="A105" s="50">
        <f t="shared" si="1"/>
        <v>85</v>
      </c>
      <c r="B105" s="46"/>
      <c r="C105" s="48" t="s">
        <v>154</v>
      </c>
      <c r="D105" s="69"/>
      <c r="E105" s="44"/>
      <c r="F105" s="206"/>
    </row>
    <row r="106" spans="1:6">
      <c r="A106" s="50">
        <f t="shared" si="1"/>
        <v>86</v>
      </c>
      <c r="B106" s="46"/>
      <c r="C106" s="66" t="s">
        <v>272</v>
      </c>
      <c r="D106" s="46"/>
      <c r="E106" s="44"/>
      <c r="F106" s="206"/>
    </row>
    <row r="107" spans="1:6">
      <c r="A107" s="50">
        <f t="shared" si="1"/>
        <v>87</v>
      </c>
      <c r="B107" s="46"/>
      <c r="C107" s="48"/>
      <c r="D107" s="46"/>
      <c r="E107" s="44"/>
      <c r="F107" s="206"/>
    </row>
    <row r="108" spans="1:6">
      <c r="A108" s="50">
        <f t="shared" si="1"/>
        <v>88</v>
      </c>
      <c r="B108" s="46"/>
      <c r="C108" s="48" t="s">
        <v>273</v>
      </c>
      <c r="D108" s="54"/>
      <c r="E108" s="44"/>
      <c r="F108" s="206"/>
    </row>
    <row r="109" spans="1:6">
      <c r="A109" s="50">
        <f t="shared" si="1"/>
        <v>89</v>
      </c>
      <c r="B109" s="46"/>
      <c r="C109" s="46"/>
      <c r="D109" s="46"/>
      <c r="E109" s="44"/>
      <c r="F109" s="206"/>
    </row>
    <row r="110" spans="1:6">
      <c r="A110" s="50">
        <f t="shared" si="1"/>
        <v>90</v>
      </c>
      <c r="B110" s="46"/>
      <c r="C110" s="48" t="s">
        <v>274</v>
      </c>
      <c r="D110" s="46"/>
      <c r="E110" s="44"/>
      <c r="F110" s="48" t="s">
        <v>275</v>
      </c>
    </row>
    <row r="111" spans="1:6">
      <c r="A111" s="50">
        <f t="shared" si="1"/>
        <v>91</v>
      </c>
      <c r="B111" s="46"/>
      <c r="C111" s="46"/>
      <c r="D111" s="46"/>
      <c r="E111" s="44"/>
      <c r="F111" s="206"/>
    </row>
    <row r="112" spans="1:6">
      <c r="A112" s="50">
        <f t="shared" si="1"/>
        <v>92</v>
      </c>
      <c r="B112" s="46"/>
      <c r="C112" s="46" t="s">
        <v>276</v>
      </c>
      <c r="D112" s="46"/>
      <c r="E112" s="44"/>
      <c r="F112" s="206"/>
    </row>
    <row r="113" spans="1:6">
      <c r="A113" s="44"/>
      <c r="B113" s="44"/>
      <c r="C113" s="44"/>
      <c r="D113" s="44"/>
      <c r="E113" s="44"/>
      <c r="F113" s="44"/>
    </row>
    <row r="114" spans="1:6">
      <c r="A114" s="44"/>
      <c r="B114" s="44"/>
      <c r="C114" s="44"/>
      <c r="D114" s="44"/>
      <c r="E114" s="44"/>
      <c r="F114" s="112"/>
    </row>
    <row r="115" spans="1:6">
      <c r="A115" s="206"/>
      <c r="B115" s="206"/>
      <c r="C115" s="206"/>
      <c r="D115" s="206"/>
      <c r="E115" s="206"/>
      <c r="F115" s="206"/>
    </row>
    <row r="116" spans="1:6" ht="15.75">
      <c r="A116" s="213" t="s">
        <v>155</v>
      </c>
      <c r="B116" s="213"/>
      <c r="C116" s="213"/>
      <c r="D116" s="213"/>
      <c r="E116" s="213"/>
      <c r="F116" s="213"/>
    </row>
    <row r="117" spans="1:6" ht="15.75">
      <c r="A117" s="168"/>
      <c r="B117" s="168"/>
      <c r="C117" s="168"/>
      <c r="D117" s="168"/>
      <c r="E117" s="168"/>
      <c r="F117" s="168"/>
    </row>
    <row r="118" spans="1:6">
      <c r="A118" s="206"/>
      <c r="B118" s="206"/>
      <c r="C118" s="206"/>
      <c r="D118" s="206"/>
      <c r="E118" s="206"/>
      <c r="F118" s="206"/>
    </row>
    <row r="119" spans="1:6" ht="15.75">
      <c r="A119" s="70" t="s">
        <v>3</v>
      </c>
      <c r="B119" s="71"/>
      <c r="C119" s="72"/>
      <c r="D119" s="45" t="s">
        <v>65</v>
      </c>
      <c r="E119" s="206"/>
      <c r="F119" s="45" t="s">
        <v>117</v>
      </c>
    </row>
    <row r="120" spans="1:6" ht="15.75" thickBot="1">
      <c r="A120" s="73" t="s">
        <v>5</v>
      </c>
      <c r="B120" s="71"/>
      <c r="C120" s="74" t="s">
        <v>156</v>
      </c>
      <c r="D120" s="75"/>
      <c r="E120" s="75"/>
      <c r="F120" s="44"/>
    </row>
    <row r="121" spans="1:6" ht="15.75" thickBot="1">
      <c r="A121" s="70"/>
      <c r="B121" s="71"/>
      <c r="C121" s="74"/>
      <c r="D121" s="76" t="s">
        <v>64</v>
      </c>
      <c r="E121" s="44"/>
      <c r="F121" s="77" t="s">
        <v>64</v>
      </c>
    </row>
    <row r="122" spans="1:6">
      <c r="A122" s="70">
        <v>93</v>
      </c>
      <c r="B122" s="71"/>
      <c r="C122" s="78" t="s">
        <v>157</v>
      </c>
      <c r="D122" s="79" t="s">
        <v>277</v>
      </c>
      <c r="E122" s="79"/>
      <c r="F122" s="80" t="s">
        <v>277</v>
      </c>
    </row>
    <row r="123" spans="1:6">
      <c r="A123" s="70">
        <v>94</v>
      </c>
      <c r="B123" s="71"/>
      <c r="C123" s="78" t="s">
        <v>158</v>
      </c>
      <c r="D123" s="81" t="s">
        <v>51</v>
      </c>
      <c r="E123" s="81"/>
      <c r="F123" s="82" t="s">
        <v>278</v>
      </c>
    </row>
    <row r="124" spans="1:6" ht="15.75" thickBot="1">
      <c r="A124" s="70">
        <v>95</v>
      </c>
      <c r="B124" s="71"/>
      <c r="C124" s="83" t="s">
        <v>159</v>
      </c>
      <c r="D124" s="84" t="s">
        <v>51</v>
      </c>
      <c r="E124" s="75"/>
      <c r="F124" s="82" t="s">
        <v>160</v>
      </c>
    </row>
    <row r="125" spans="1:6">
      <c r="A125" s="70">
        <v>96</v>
      </c>
      <c r="B125" s="71"/>
      <c r="C125" s="78" t="s">
        <v>279</v>
      </c>
      <c r="D125" s="85"/>
      <c r="E125" s="86"/>
      <c r="F125" s="44"/>
    </row>
    <row r="126" spans="1:6">
      <c r="A126" s="70">
        <v>97</v>
      </c>
      <c r="B126" s="71"/>
      <c r="C126" s="78" t="s">
        <v>280</v>
      </c>
      <c r="D126" s="85"/>
      <c r="E126" s="86"/>
      <c r="F126" s="44"/>
    </row>
    <row r="127" spans="1:6">
      <c r="A127" s="70">
        <v>98</v>
      </c>
      <c r="B127" s="71"/>
      <c r="C127" s="78" t="s">
        <v>281</v>
      </c>
      <c r="D127" s="85"/>
      <c r="E127" s="86"/>
      <c r="F127" s="44"/>
    </row>
    <row r="128" spans="1:6">
      <c r="A128" s="70">
        <v>99</v>
      </c>
      <c r="B128" s="71"/>
      <c r="C128" s="78" t="s">
        <v>282</v>
      </c>
      <c r="D128" s="85"/>
      <c r="E128" s="86"/>
      <c r="F128" s="44"/>
    </row>
    <row r="129" spans="1:6">
      <c r="A129" s="70">
        <v>100</v>
      </c>
      <c r="B129" s="71"/>
      <c r="C129" s="71"/>
      <c r="D129" s="85"/>
      <c r="E129" s="86"/>
      <c r="F129" s="44"/>
    </row>
    <row r="130" spans="1:6">
      <c r="A130" s="70">
        <v>101</v>
      </c>
      <c r="B130" s="71"/>
      <c r="C130" s="78" t="s">
        <v>283</v>
      </c>
      <c r="D130" s="87"/>
      <c r="E130" s="88"/>
      <c r="F130" s="44"/>
    </row>
    <row r="131" spans="1:6">
      <c r="A131" s="70">
        <v>102</v>
      </c>
      <c r="B131" s="71"/>
      <c r="C131" s="71"/>
      <c r="D131" s="81"/>
      <c r="E131" s="71"/>
      <c r="F131" s="44"/>
    </row>
    <row r="132" spans="1:6" ht="15.75" thickBot="1">
      <c r="A132" s="70">
        <v>103</v>
      </c>
      <c r="B132" s="71"/>
      <c r="C132" s="74" t="s">
        <v>161</v>
      </c>
      <c r="D132" s="84" t="s">
        <v>64</v>
      </c>
      <c r="E132" s="44"/>
      <c r="F132" s="89" t="s">
        <v>64</v>
      </c>
    </row>
    <row r="133" spans="1:6">
      <c r="A133" s="70">
        <v>104</v>
      </c>
      <c r="B133" s="71"/>
      <c r="C133" s="78" t="s">
        <v>162</v>
      </c>
      <c r="D133" s="79" t="s">
        <v>284</v>
      </c>
      <c r="E133" s="44"/>
      <c r="F133" s="80" t="s">
        <v>284</v>
      </c>
    </row>
    <row r="134" spans="1:6">
      <c r="A134" s="70">
        <v>105</v>
      </c>
      <c r="B134" s="71"/>
      <c r="C134" s="78" t="s">
        <v>163</v>
      </c>
      <c r="D134" s="81" t="s">
        <v>51</v>
      </c>
      <c r="E134" s="44"/>
      <c r="F134" s="82" t="s">
        <v>285</v>
      </c>
    </row>
    <row r="135" spans="1:6" ht="15.75" thickBot="1">
      <c r="A135" s="70">
        <v>106</v>
      </c>
      <c r="B135" s="71"/>
      <c r="C135" s="83" t="s">
        <v>164</v>
      </c>
      <c r="D135" s="84" t="s">
        <v>51</v>
      </c>
      <c r="E135" s="44"/>
      <c r="F135" s="82" t="s">
        <v>160</v>
      </c>
    </row>
    <row r="136" spans="1:6">
      <c r="A136" s="70">
        <v>107</v>
      </c>
      <c r="B136" s="71"/>
      <c r="C136" s="78" t="s">
        <v>286</v>
      </c>
      <c r="D136" s="85"/>
      <c r="E136" s="86"/>
      <c r="F136" s="82" t="s">
        <v>287</v>
      </c>
    </row>
    <row r="137" spans="1:6">
      <c r="A137" s="70">
        <v>108</v>
      </c>
      <c r="B137" s="71"/>
      <c r="C137" s="71"/>
      <c r="D137" s="85"/>
      <c r="E137" s="86"/>
      <c r="F137" s="44"/>
    </row>
    <row r="138" spans="1:6">
      <c r="A138" s="70">
        <v>109</v>
      </c>
      <c r="B138" s="71"/>
      <c r="C138" s="78" t="s">
        <v>288</v>
      </c>
      <c r="D138" s="87"/>
      <c r="E138" s="88"/>
      <c r="F138" s="44"/>
    </row>
    <row r="139" spans="1:6">
      <c r="A139" s="70">
        <v>110</v>
      </c>
      <c r="B139" s="71"/>
      <c r="C139" s="71"/>
      <c r="D139" s="85"/>
      <c r="E139" s="86"/>
      <c r="F139" s="44"/>
    </row>
    <row r="140" spans="1:6" ht="15.75" thickBot="1">
      <c r="A140" s="70">
        <v>111</v>
      </c>
      <c r="B140" s="71"/>
      <c r="C140" s="74" t="s">
        <v>84</v>
      </c>
      <c r="D140" s="84" t="s">
        <v>64</v>
      </c>
      <c r="E140" s="44"/>
      <c r="F140" s="90" t="s">
        <v>64</v>
      </c>
    </row>
    <row r="141" spans="1:6">
      <c r="A141" s="70">
        <v>112</v>
      </c>
      <c r="B141" s="71"/>
      <c r="C141" s="71" t="s">
        <v>165</v>
      </c>
      <c r="D141" s="79" t="s">
        <v>289</v>
      </c>
      <c r="E141" s="44"/>
      <c r="F141" s="80" t="s">
        <v>289</v>
      </c>
    </row>
    <row r="142" spans="1:6">
      <c r="A142" s="70">
        <v>113</v>
      </c>
      <c r="B142" s="71"/>
      <c r="C142" s="78" t="s">
        <v>158</v>
      </c>
      <c r="D142" s="79" t="s">
        <v>51</v>
      </c>
      <c r="E142" s="88"/>
      <c r="F142" s="82" t="s">
        <v>290</v>
      </c>
    </row>
    <row r="143" spans="1:6">
      <c r="A143" s="70">
        <v>114</v>
      </c>
      <c r="B143" s="71"/>
      <c r="C143" s="91" t="s">
        <v>291</v>
      </c>
      <c r="D143" s="92"/>
      <c r="E143" s="93"/>
      <c r="F143" s="44"/>
    </row>
    <row r="144" spans="1:6">
      <c r="A144" s="70">
        <v>115</v>
      </c>
      <c r="B144" s="71"/>
      <c r="C144" s="78" t="s">
        <v>292</v>
      </c>
      <c r="D144" s="94"/>
      <c r="E144" s="93"/>
      <c r="F144" s="44"/>
    </row>
    <row r="145" spans="1:6">
      <c r="A145" s="70">
        <v>116</v>
      </c>
      <c r="B145" s="71"/>
      <c r="C145" s="78" t="s">
        <v>293</v>
      </c>
      <c r="D145" s="94"/>
      <c r="E145" s="93"/>
      <c r="F145" s="44"/>
    </row>
    <row r="146" spans="1:6">
      <c r="A146" s="70">
        <v>117</v>
      </c>
      <c r="B146" s="71"/>
      <c r="C146" s="78" t="s">
        <v>294</v>
      </c>
      <c r="D146" s="94"/>
      <c r="E146" s="93"/>
      <c r="F146" s="44"/>
    </row>
    <row r="147" spans="1:6">
      <c r="A147" s="70">
        <v>118</v>
      </c>
      <c r="B147" s="71"/>
      <c r="C147" s="71"/>
      <c r="D147" s="85"/>
      <c r="E147" s="86"/>
      <c r="F147" s="44"/>
    </row>
    <row r="148" spans="1:6">
      <c r="A148" s="70">
        <v>119</v>
      </c>
      <c r="B148" s="71"/>
      <c r="C148" s="78" t="s">
        <v>295</v>
      </c>
      <c r="D148" s="85"/>
      <c r="E148" s="86"/>
      <c r="F148" s="44"/>
    </row>
    <row r="149" spans="1:6">
      <c r="A149" s="70">
        <v>120</v>
      </c>
      <c r="B149" s="71"/>
      <c r="C149" s="71"/>
      <c r="D149" s="85"/>
      <c r="E149" s="44"/>
      <c r="F149" s="44"/>
    </row>
    <row r="150" spans="1:6" ht="15.75" thickBot="1">
      <c r="A150" s="70">
        <v>121</v>
      </c>
      <c r="B150" s="71"/>
      <c r="C150" s="71"/>
      <c r="D150" s="84" t="s">
        <v>64</v>
      </c>
      <c r="E150" s="44"/>
      <c r="F150" s="95" t="s">
        <v>64</v>
      </c>
    </row>
    <row r="151" spans="1:6">
      <c r="A151" s="70">
        <v>122</v>
      </c>
      <c r="B151" s="71"/>
      <c r="C151" s="71" t="s">
        <v>166</v>
      </c>
      <c r="D151" s="79" t="s">
        <v>296</v>
      </c>
      <c r="E151" s="44"/>
      <c r="F151" s="80" t="s">
        <v>296</v>
      </c>
    </row>
    <row r="152" spans="1:6">
      <c r="A152" s="70">
        <v>123</v>
      </c>
      <c r="B152" s="71"/>
      <c r="C152" s="71" t="s">
        <v>167</v>
      </c>
      <c r="D152" s="85"/>
      <c r="E152" s="44"/>
      <c r="F152" s="82" t="s">
        <v>285</v>
      </c>
    </row>
    <row r="153" spans="1:6">
      <c r="A153" s="70">
        <v>124</v>
      </c>
      <c r="B153" s="71"/>
      <c r="C153" s="96" t="s">
        <v>297</v>
      </c>
      <c r="D153" s="92"/>
      <c r="E153" s="97"/>
      <c r="F153" s="82" t="s">
        <v>298</v>
      </c>
    </row>
    <row r="154" spans="1:6">
      <c r="A154" s="70">
        <v>125</v>
      </c>
      <c r="B154" s="71"/>
      <c r="C154" s="71"/>
      <c r="D154" s="85"/>
      <c r="E154" s="86"/>
      <c r="F154" s="44"/>
    </row>
    <row r="155" spans="1:6">
      <c r="A155" s="70">
        <v>126</v>
      </c>
      <c r="B155" s="71"/>
      <c r="C155" s="78" t="s">
        <v>299</v>
      </c>
      <c r="D155" s="85"/>
      <c r="E155" s="86"/>
      <c r="F155" s="44"/>
    </row>
    <row r="156" spans="1:6">
      <c r="A156" s="70">
        <v>127</v>
      </c>
      <c r="B156" s="71"/>
      <c r="C156" s="71"/>
      <c r="D156" s="85"/>
      <c r="E156" s="86"/>
      <c r="F156" s="44"/>
    </row>
    <row r="157" spans="1:6">
      <c r="A157" s="70">
        <v>128</v>
      </c>
      <c r="B157" s="71"/>
      <c r="C157" s="98" t="s">
        <v>168</v>
      </c>
      <c r="D157" s="79"/>
      <c r="E157" s="86"/>
      <c r="F157" s="44"/>
    </row>
    <row r="158" spans="1:6" ht="15.75" thickBot="1">
      <c r="A158" s="70">
        <v>129</v>
      </c>
      <c r="B158" s="71"/>
      <c r="C158" s="98"/>
      <c r="D158" s="84" t="s">
        <v>64</v>
      </c>
      <c r="E158" s="44"/>
      <c r="F158" s="76" t="s">
        <v>64</v>
      </c>
    </row>
    <row r="159" spans="1:6">
      <c r="A159" s="70">
        <v>130</v>
      </c>
      <c r="B159" s="71"/>
      <c r="C159" s="98" t="s">
        <v>74</v>
      </c>
      <c r="D159" s="79" t="s">
        <v>169</v>
      </c>
      <c r="E159" s="44"/>
      <c r="F159" s="80" t="s">
        <v>169</v>
      </c>
    </row>
    <row r="160" spans="1:6">
      <c r="A160" s="70">
        <v>131</v>
      </c>
      <c r="B160" s="71"/>
      <c r="C160" s="98" t="s">
        <v>170</v>
      </c>
      <c r="D160" s="79" t="s">
        <v>171</v>
      </c>
      <c r="E160" s="44"/>
      <c r="F160" s="80" t="s">
        <v>171</v>
      </c>
    </row>
    <row r="161" spans="1:6">
      <c r="A161" s="70">
        <v>132</v>
      </c>
      <c r="B161" s="71"/>
      <c r="C161" s="98" t="s">
        <v>172</v>
      </c>
      <c r="D161" s="79" t="s">
        <v>173</v>
      </c>
      <c r="E161" s="44"/>
      <c r="F161" s="80" t="s">
        <v>173</v>
      </c>
    </row>
    <row r="162" spans="1:6">
      <c r="A162" s="70">
        <v>133</v>
      </c>
      <c r="B162" s="71"/>
      <c r="C162" s="98" t="s">
        <v>300</v>
      </c>
      <c r="D162" s="79"/>
      <c r="E162" s="86"/>
      <c r="F162" s="44"/>
    </row>
    <row r="163" spans="1:6">
      <c r="A163" s="70">
        <v>134</v>
      </c>
      <c r="B163" s="71"/>
      <c r="C163" s="98"/>
      <c r="D163" s="79"/>
      <c r="E163" s="86"/>
      <c r="F163" s="44"/>
    </row>
    <row r="164" spans="1:6">
      <c r="A164" s="70">
        <v>135</v>
      </c>
      <c r="B164" s="71"/>
      <c r="C164" s="98" t="s">
        <v>174</v>
      </c>
      <c r="D164" s="79"/>
      <c r="E164" s="44"/>
      <c r="F164" s="44"/>
    </row>
    <row r="165" spans="1:6">
      <c r="A165" s="70">
        <v>136</v>
      </c>
      <c r="B165" s="71"/>
      <c r="C165" s="98"/>
      <c r="D165" s="79"/>
      <c r="E165" s="44"/>
      <c r="F165" s="44"/>
    </row>
    <row r="166" spans="1:6">
      <c r="A166" s="70">
        <v>137</v>
      </c>
      <c r="B166" s="71"/>
      <c r="C166" s="98" t="s">
        <v>175</v>
      </c>
      <c r="D166" s="204" t="s">
        <v>367</v>
      </c>
      <c r="E166" s="44"/>
      <c r="F166" s="205" t="s">
        <v>367</v>
      </c>
    </row>
    <row r="167" spans="1:6">
      <c r="A167" s="70">
        <v>138</v>
      </c>
      <c r="B167" s="71"/>
      <c r="C167" s="98" t="s">
        <v>176</v>
      </c>
      <c r="D167" s="204" t="s">
        <v>368</v>
      </c>
      <c r="E167" s="44"/>
      <c r="F167" s="205" t="s">
        <v>368</v>
      </c>
    </row>
    <row r="168" spans="1:6">
      <c r="A168" s="70">
        <v>139</v>
      </c>
      <c r="B168" s="71"/>
      <c r="C168" s="98" t="s">
        <v>301</v>
      </c>
      <c r="D168" s="79"/>
      <c r="E168" s="44"/>
      <c r="F168" s="44"/>
    </row>
    <row r="169" spans="1:6">
      <c r="A169" s="70">
        <v>140</v>
      </c>
      <c r="B169" s="71"/>
      <c r="C169" s="98"/>
      <c r="D169" s="79"/>
      <c r="E169" s="71"/>
      <c r="F169" s="44"/>
    </row>
    <row r="170" spans="1:6">
      <c r="A170" s="70">
        <v>141</v>
      </c>
      <c r="B170" s="99"/>
      <c r="C170" s="100" t="s">
        <v>177</v>
      </c>
      <c r="D170" s="101" t="s">
        <v>64</v>
      </c>
      <c r="E170" s="86"/>
      <c r="F170" s="102" t="s">
        <v>64</v>
      </c>
    </row>
    <row r="171" spans="1:6">
      <c r="A171" s="70">
        <v>142</v>
      </c>
      <c r="B171" s="99"/>
      <c r="C171" s="75" t="s">
        <v>178</v>
      </c>
      <c r="D171" s="79" t="s">
        <v>179</v>
      </c>
      <c r="E171" s="86"/>
      <c r="F171" s="103" t="s">
        <v>179</v>
      </c>
    </row>
    <row r="172" spans="1:6">
      <c r="A172" s="70">
        <v>143</v>
      </c>
      <c r="B172" s="104"/>
      <c r="C172" s="98"/>
      <c r="D172" s="79"/>
      <c r="E172" s="86"/>
      <c r="F172" s="105"/>
    </row>
    <row r="173" spans="1:6">
      <c r="A173" s="70">
        <v>144</v>
      </c>
      <c r="B173" s="99"/>
      <c r="C173" s="98" t="s">
        <v>180</v>
      </c>
      <c r="D173" s="79" t="s">
        <v>181</v>
      </c>
      <c r="E173" s="86"/>
      <c r="F173" s="103" t="s">
        <v>181</v>
      </c>
    </row>
    <row r="174" spans="1:6">
      <c r="A174" s="70">
        <v>145</v>
      </c>
      <c r="B174" s="99"/>
      <c r="C174" s="98"/>
      <c r="D174" s="79"/>
      <c r="E174" s="86"/>
      <c r="F174" s="105"/>
    </row>
    <row r="175" spans="1:6">
      <c r="A175" s="70">
        <v>146</v>
      </c>
      <c r="B175" s="99"/>
      <c r="C175" s="100" t="s">
        <v>182</v>
      </c>
      <c r="D175" s="101" t="s">
        <v>64</v>
      </c>
      <c r="E175" s="86"/>
      <c r="F175" s="102" t="s">
        <v>64</v>
      </c>
    </row>
    <row r="176" spans="1:6">
      <c r="A176" s="70">
        <v>147</v>
      </c>
      <c r="B176" s="99"/>
      <c r="C176" s="98" t="s">
        <v>183</v>
      </c>
      <c r="D176" s="79" t="s">
        <v>184</v>
      </c>
      <c r="E176" s="75"/>
      <c r="F176" s="103" t="s">
        <v>184</v>
      </c>
    </row>
    <row r="177" spans="1:6">
      <c r="A177" s="70">
        <v>148</v>
      </c>
      <c r="B177" s="99"/>
      <c r="C177" s="98" t="s">
        <v>185</v>
      </c>
      <c r="D177" s="79" t="s">
        <v>186</v>
      </c>
      <c r="E177" s="86"/>
      <c r="F177" s="103" t="s">
        <v>186</v>
      </c>
    </row>
    <row r="178" spans="1:6">
      <c r="A178" s="70">
        <v>149</v>
      </c>
      <c r="B178" s="99"/>
      <c r="C178" s="98" t="s">
        <v>187</v>
      </c>
      <c r="D178" s="79" t="s">
        <v>188</v>
      </c>
      <c r="E178" s="86"/>
      <c r="F178" s="103" t="s">
        <v>188</v>
      </c>
    </row>
    <row r="179" spans="1:6">
      <c r="A179" s="70">
        <v>150</v>
      </c>
      <c r="B179" s="99"/>
      <c r="C179" s="98" t="s">
        <v>189</v>
      </c>
      <c r="D179" s="79" t="s">
        <v>190</v>
      </c>
      <c r="E179" s="86"/>
      <c r="F179" s="103" t="s">
        <v>190</v>
      </c>
    </row>
    <row r="180" spans="1:6">
      <c r="A180" s="70">
        <v>151</v>
      </c>
      <c r="B180" s="99"/>
      <c r="C180" s="106" t="s">
        <v>191</v>
      </c>
      <c r="D180" s="85" t="s">
        <v>302</v>
      </c>
      <c r="E180" s="75"/>
      <c r="F180" s="107" t="s">
        <v>302</v>
      </c>
    </row>
    <row r="181" spans="1:6">
      <c r="A181" s="70">
        <v>152</v>
      </c>
      <c r="B181" s="71"/>
      <c r="C181" s="98"/>
      <c r="D181" s="79"/>
      <c r="E181" s="86"/>
      <c r="F181" s="105"/>
    </row>
    <row r="182" spans="1:6" ht="15.75" thickBot="1">
      <c r="A182" s="70">
        <v>153</v>
      </c>
      <c r="B182" s="71"/>
      <c r="C182" s="98"/>
      <c r="D182" s="84" t="s">
        <v>64</v>
      </c>
      <c r="E182" s="44"/>
      <c r="F182" s="108" t="s">
        <v>64</v>
      </c>
    </row>
    <row r="183" spans="1:6">
      <c r="A183" s="70">
        <v>154</v>
      </c>
      <c r="B183" s="71"/>
      <c r="C183" s="74" t="s">
        <v>192</v>
      </c>
      <c r="D183" s="109" t="s">
        <v>193</v>
      </c>
      <c r="E183" s="44"/>
      <c r="F183" s="111" t="s">
        <v>369</v>
      </c>
    </row>
    <row r="184" spans="1:6">
      <c r="A184" s="70">
        <v>155</v>
      </c>
      <c r="B184" s="71"/>
      <c r="C184" s="74" t="s">
        <v>194</v>
      </c>
      <c r="D184" s="110" t="s">
        <v>186</v>
      </c>
      <c r="E184" s="44"/>
      <c r="F184" s="111" t="s">
        <v>186</v>
      </c>
    </row>
    <row r="185" spans="1:6">
      <c r="A185" s="70">
        <v>156</v>
      </c>
      <c r="B185" s="71"/>
      <c r="C185" s="106" t="s">
        <v>195</v>
      </c>
      <c r="D185" s="110" t="s">
        <v>303</v>
      </c>
      <c r="E185" s="44"/>
      <c r="F185" s="111" t="s">
        <v>303</v>
      </c>
    </row>
    <row r="186" spans="1:6">
      <c r="A186" s="70">
        <v>157</v>
      </c>
      <c r="B186" s="71"/>
      <c r="C186" s="98" t="s">
        <v>304</v>
      </c>
      <c r="D186" s="81"/>
      <c r="E186" s="44"/>
      <c r="F186" s="44"/>
    </row>
    <row r="187" spans="1:6">
      <c r="A187" s="44"/>
      <c r="B187" s="44"/>
      <c r="C187" s="44"/>
      <c r="D187" s="112"/>
      <c r="E187" s="44"/>
      <c r="F187" s="44"/>
    </row>
    <row r="188" spans="1:6">
      <c r="A188" s="44"/>
      <c r="B188" s="44" t="s">
        <v>196</v>
      </c>
      <c r="C188" s="44"/>
      <c r="D188" s="112"/>
      <c r="E188" s="44"/>
      <c r="F188" s="44"/>
    </row>
    <row r="189" spans="1:6">
      <c r="A189" s="44"/>
      <c r="B189" s="44"/>
      <c r="C189" s="113" t="s">
        <v>197</v>
      </c>
      <c r="D189" s="112"/>
      <c r="E189" s="44"/>
      <c r="F189" s="44"/>
    </row>
    <row r="190" spans="1:6">
      <c r="A190" s="44"/>
      <c r="B190" s="44"/>
      <c r="C190" s="113"/>
      <c r="D190" s="112"/>
      <c r="E190" s="44"/>
      <c r="F190" s="44"/>
    </row>
    <row r="191" spans="1:6">
      <c r="A191" s="44"/>
      <c r="B191" s="44"/>
      <c r="C191" s="44" t="s">
        <v>305</v>
      </c>
      <c r="D191" s="112"/>
      <c r="E191" s="44"/>
      <c r="F191" s="44"/>
    </row>
    <row r="192" spans="1:6">
      <c r="A192" s="44"/>
      <c r="B192" s="44"/>
      <c r="C192" s="44"/>
      <c r="D192" s="112"/>
      <c r="E192" s="44"/>
      <c r="F192" s="44"/>
    </row>
    <row r="193" spans="1:6">
      <c r="A193" s="44"/>
      <c r="B193" s="44"/>
      <c r="C193" s="114" t="s">
        <v>198</v>
      </c>
      <c r="D193" s="114"/>
      <c r="E193" s="114"/>
      <c r="F193" s="114"/>
    </row>
  </sheetData>
  <mergeCells count="3">
    <mergeCell ref="A1:F1"/>
    <mergeCell ref="A2:F2"/>
    <mergeCell ref="A116:F116"/>
  </mergeCells>
  <pageMargins left="0.7" right="0.7" top="0.75" bottom="0.75" header="0.3" footer="0.3"/>
  <pageSetup scale="49" fitToHeight="3" orientation="portrait" r:id="rId1"/>
  <headerFooter>
    <oddHeader>&amp;L&amp;10 2020 BHP Transmission Rate Estimate Supplemental Supporting Schedules&amp;C&amp;"Arial MT,Bold"&amp;10ESTIMATED SERVICE YEAR ATRR
BLACK HILLS POWER, INC.
SUPPORTING SCHEDULES&amp;RPage &amp;P of &amp;N</oddHeader>
  </headerFooter>
  <rowBreaks count="2" manualBreakCount="2">
    <brk id="62" max="5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8"/>
  <sheetViews>
    <sheetView zoomScaleNormal="100" workbookViewId="0">
      <selection activeCell="A3" sqref="A3:D3"/>
    </sheetView>
  </sheetViews>
  <sheetFormatPr defaultColWidth="7.109375" defaultRowHeight="12.75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" customWidth="1"/>
    <col min="5" max="5" width="7.109375" style="1"/>
    <col min="6" max="6" width="10" style="1" bestFit="1" customWidth="1"/>
    <col min="7" max="16384" width="7.109375" style="1"/>
  </cols>
  <sheetData>
    <row r="2" spans="1:8">
      <c r="C2" s="115"/>
      <c r="D2" s="116"/>
      <c r="F2" s="3"/>
    </row>
    <row r="3" spans="1:8">
      <c r="A3" s="214" t="s">
        <v>0</v>
      </c>
      <c r="B3" s="214"/>
      <c r="C3" s="214"/>
      <c r="D3" s="214"/>
      <c r="F3" s="4"/>
    </row>
    <row r="4" spans="1:8">
      <c r="A4" s="214" t="s">
        <v>1</v>
      </c>
      <c r="B4" s="214"/>
      <c r="C4" s="214"/>
      <c r="D4" s="214"/>
    </row>
    <row r="5" spans="1:8" s="5" customFormat="1">
      <c r="A5" s="214" t="s">
        <v>2</v>
      </c>
      <c r="B5" s="214"/>
      <c r="C5" s="214"/>
      <c r="D5" s="214"/>
    </row>
    <row r="6" spans="1:8">
      <c r="B6" s="215"/>
      <c r="C6" s="216"/>
      <c r="D6" s="216"/>
    </row>
    <row r="7" spans="1:8">
      <c r="A7" s="158" t="s">
        <v>3</v>
      </c>
      <c r="C7" s="6" t="s">
        <v>4</v>
      </c>
      <c r="D7" s="7"/>
    </row>
    <row r="8" spans="1:8">
      <c r="A8" s="8" t="s">
        <v>5</v>
      </c>
      <c r="C8" s="9" t="s">
        <v>6</v>
      </c>
      <c r="D8" s="10" t="s">
        <v>7</v>
      </c>
    </row>
    <row r="9" spans="1:8">
      <c r="A9" s="159">
        <v>1</v>
      </c>
      <c r="B9" s="5" t="s">
        <v>8</v>
      </c>
      <c r="C9" s="1" t="s">
        <v>9</v>
      </c>
      <c r="D9" s="13">
        <v>167690</v>
      </c>
      <c r="E9" s="17"/>
      <c r="F9" s="17"/>
      <c r="G9" s="17"/>
      <c r="H9" s="17"/>
    </row>
    <row r="10" spans="1:8">
      <c r="A10" s="159">
        <v>2</v>
      </c>
      <c r="B10" s="1" t="s">
        <v>10</v>
      </c>
      <c r="C10" s="17" t="s">
        <v>218</v>
      </c>
      <c r="D10" s="13">
        <f>725358-399049</f>
        <v>326309</v>
      </c>
      <c r="E10" s="17"/>
      <c r="F10" s="147"/>
      <c r="G10" s="17"/>
      <c r="H10" s="148"/>
    </row>
    <row r="11" spans="1:8">
      <c r="A11" s="159">
        <v>3</v>
      </c>
      <c r="B11" s="1" t="s">
        <v>11</v>
      </c>
      <c r="C11" s="1" t="s">
        <v>12</v>
      </c>
      <c r="D11" s="13">
        <v>304671.17000000004</v>
      </c>
      <c r="F11" s="13"/>
    </row>
    <row r="12" spans="1:8" ht="14.25">
      <c r="A12" s="159">
        <v>4</v>
      </c>
      <c r="B12" s="1" t="s">
        <v>13</v>
      </c>
      <c r="C12" s="12" t="s">
        <v>55</v>
      </c>
      <c r="D12" s="13">
        <v>-799.09</v>
      </c>
      <c r="F12" s="117"/>
    </row>
    <row r="13" spans="1:8" ht="13.5" thickBot="1">
      <c r="A13" s="159">
        <v>5</v>
      </c>
      <c r="B13" s="14" t="s">
        <v>14</v>
      </c>
      <c r="D13" s="15">
        <f>SUM(D9:D12)</f>
        <v>797871.08000000007</v>
      </c>
      <c r="G13" s="117"/>
    </row>
    <row r="14" spans="1:8" ht="13.5" thickTop="1">
      <c r="A14" s="159">
        <v>6</v>
      </c>
    </row>
    <row r="15" spans="1:8">
      <c r="A15" s="159">
        <v>7</v>
      </c>
    </row>
    <row r="16" spans="1:8">
      <c r="A16" s="159">
        <v>8</v>
      </c>
      <c r="B16" s="16" t="s">
        <v>15</v>
      </c>
      <c r="D16" s="11"/>
      <c r="G16" s="118"/>
    </row>
    <row r="17" spans="1:8">
      <c r="A17" s="159">
        <v>9</v>
      </c>
      <c r="D17" s="11"/>
      <c r="H17" s="118"/>
    </row>
    <row r="18" spans="1:8">
      <c r="A18" s="159">
        <v>10</v>
      </c>
      <c r="B18" s="1" t="s">
        <v>16</v>
      </c>
      <c r="C18" s="12"/>
      <c r="D18" s="13"/>
    </row>
    <row r="19" spans="1:8" ht="12.75" customHeight="1">
      <c r="A19" s="159">
        <v>11</v>
      </c>
      <c r="C19" s="12"/>
      <c r="D19" s="13"/>
      <c r="H19" s="118"/>
    </row>
    <row r="20" spans="1:8">
      <c r="A20" s="159">
        <v>12</v>
      </c>
      <c r="C20" s="12"/>
      <c r="D20" s="13"/>
    </row>
    <row r="21" spans="1:8">
      <c r="A21" s="159">
        <v>13</v>
      </c>
      <c r="C21" s="17"/>
      <c r="D21" s="18"/>
    </row>
    <row r="22" spans="1:8" ht="16.5" customHeight="1">
      <c r="A22" s="159">
        <v>14</v>
      </c>
      <c r="B22" s="1" t="s">
        <v>17</v>
      </c>
      <c r="C22" s="19"/>
      <c r="D22" s="20">
        <f>SUM(D18:D21)</f>
        <v>0</v>
      </c>
    </row>
    <row r="23" spans="1:8">
      <c r="A23" s="159">
        <v>15</v>
      </c>
      <c r="B23" s="17"/>
      <c r="C23" s="17"/>
      <c r="D23" s="13"/>
      <c r="E23" s="17"/>
      <c r="F23" s="17"/>
      <c r="G23" s="17"/>
    </row>
    <row r="24" spans="1:8" ht="13.5" thickBot="1">
      <c r="A24" s="159">
        <v>16</v>
      </c>
      <c r="B24" s="5" t="s">
        <v>18</v>
      </c>
      <c r="D24" s="15">
        <f>+D22/3</f>
        <v>0</v>
      </c>
      <c r="E24" s="17"/>
      <c r="F24" s="17"/>
      <c r="G24" s="17"/>
    </row>
    <row r="25" spans="1:8" ht="13.5" thickTop="1">
      <c r="A25" s="159">
        <v>17</v>
      </c>
      <c r="B25" s="5"/>
      <c r="D25" s="41"/>
      <c r="E25" s="17"/>
      <c r="F25" s="17"/>
      <c r="G25" s="17"/>
    </row>
    <row r="26" spans="1:8">
      <c r="A26" s="159">
        <v>18</v>
      </c>
      <c r="B26" s="5"/>
      <c r="D26" s="41"/>
      <c r="E26" s="17"/>
      <c r="F26" s="17"/>
      <c r="G26" s="17"/>
    </row>
    <row r="27" spans="1:8">
      <c r="A27" s="159">
        <v>19</v>
      </c>
      <c r="B27" s="16" t="s">
        <v>50</v>
      </c>
      <c r="D27" s="41"/>
      <c r="E27" s="17"/>
      <c r="F27" s="17"/>
      <c r="G27" s="17"/>
    </row>
    <row r="28" spans="1:8" ht="14.25">
      <c r="A28" s="159">
        <v>20</v>
      </c>
      <c r="B28" s="1" t="s">
        <v>53</v>
      </c>
      <c r="C28" s="12" t="s">
        <v>56</v>
      </c>
      <c r="D28" s="13">
        <v>0</v>
      </c>
      <c r="E28" s="17"/>
      <c r="F28" s="17"/>
      <c r="G28" s="17"/>
    </row>
    <row r="29" spans="1:8" ht="14.25">
      <c r="A29" s="159">
        <v>21</v>
      </c>
      <c r="B29" s="1" t="s">
        <v>54</v>
      </c>
      <c r="C29" s="12" t="s">
        <v>56</v>
      </c>
      <c r="D29" s="13">
        <v>211473</v>
      </c>
      <c r="E29" s="17"/>
      <c r="F29" s="17"/>
      <c r="G29" s="17"/>
    </row>
    <row r="30" spans="1:8" ht="13.5" thickBot="1">
      <c r="A30" s="159">
        <v>22</v>
      </c>
      <c r="B30" s="5" t="s">
        <v>50</v>
      </c>
      <c r="D30" s="15">
        <f>SUM(D28:D29)</f>
        <v>211473</v>
      </c>
      <c r="E30" s="17"/>
      <c r="F30" s="17"/>
      <c r="G30" s="17"/>
    </row>
    <row r="31" spans="1:8" ht="13.5" thickTop="1">
      <c r="A31" s="159">
        <v>23</v>
      </c>
      <c r="B31" s="5"/>
      <c r="D31" s="41"/>
      <c r="E31" s="17"/>
      <c r="F31" s="17"/>
      <c r="G31" s="17"/>
    </row>
    <row r="32" spans="1:8">
      <c r="A32" s="159">
        <v>24</v>
      </c>
      <c r="B32" s="5" t="s">
        <v>52</v>
      </c>
      <c r="D32" s="41"/>
      <c r="E32" s="17"/>
      <c r="F32" s="17"/>
      <c r="G32" s="17"/>
    </row>
    <row r="33" spans="1:4">
      <c r="A33" s="159">
        <v>25</v>
      </c>
      <c r="B33" s="1" t="s">
        <v>57</v>
      </c>
    </row>
    <row r="34" spans="1:4">
      <c r="A34" s="159">
        <v>26</v>
      </c>
      <c r="B34" s="5" t="s">
        <v>19</v>
      </c>
      <c r="D34" s="1"/>
    </row>
    <row r="35" spans="1:4">
      <c r="A35" s="159">
        <v>27</v>
      </c>
      <c r="B35" s="1" t="s">
        <v>58</v>
      </c>
    </row>
    <row r="36" spans="1:4">
      <c r="A36" s="159">
        <v>28</v>
      </c>
      <c r="B36" s="5" t="s">
        <v>59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&amp;L&amp;8 2020 BHP Transmission Rate Estimate Supplemental Supporting Schedules - Workpaper 1&amp;C&amp;"Arial MT,Bold"&amp;10
ACTUAL SERVICE YEAR ATRR&amp;"Arial MT,Regular"&amp;12
&amp;"Arial MT,Bold"&amp;10BLACK HILLS POWER, INC.
SUPPORTING SCHEDULES&amp;R&amp;10Page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5"/>
  <sheetViews>
    <sheetView zoomScaleNormal="100" workbookViewId="0">
      <selection activeCell="C58" sqref="C58"/>
    </sheetView>
  </sheetViews>
  <sheetFormatPr defaultColWidth="7.109375" defaultRowHeight="12.75"/>
  <cols>
    <col min="1" max="1" width="4.33203125" style="5" customWidth="1"/>
    <col min="2" max="2" width="8.21875" style="5" customWidth="1"/>
    <col min="3" max="3" width="35.77734375" style="5" customWidth="1"/>
    <col min="4" max="4" width="1.6640625" style="39" customWidth="1"/>
    <col min="5" max="5" width="11.6640625" style="5" bestFit="1" customWidth="1"/>
    <col min="6" max="6" width="1.88671875" style="5" customWidth="1"/>
    <col min="7" max="7" width="10.77734375" style="5" bestFit="1" customWidth="1"/>
    <col min="8" max="16384" width="7.109375" style="5"/>
  </cols>
  <sheetData>
    <row r="2" spans="1:7">
      <c r="B2" s="217"/>
      <c r="C2" s="217"/>
      <c r="D2" s="217"/>
    </row>
    <row r="3" spans="1:7">
      <c r="B3" s="160"/>
      <c r="C3" s="157"/>
      <c r="D3" s="157"/>
      <c r="F3" s="115"/>
      <c r="G3" s="116"/>
    </row>
    <row r="4" spans="1:7">
      <c r="A4" s="214" t="s">
        <v>21</v>
      </c>
      <c r="B4" s="214"/>
      <c r="C4" s="214"/>
      <c r="D4" s="214"/>
      <c r="E4" s="214"/>
      <c r="F4" s="214"/>
      <c r="G4" s="214"/>
    </row>
    <row r="5" spans="1:7">
      <c r="A5" s="218" t="s">
        <v>335</v>
      </c>
      <c r="B5" s="218"/>
      <c r="C5" s="218"/>
      <c r="D5" s="218"/>
      <c r="E5" s="218"/>
      <c r="F5" s="218"/>
      <c r="G5" s="218"/>
    </row>
    <row r="6" spans="1:7">
      <c r="A6" s="214" t="s">
        <v>2</v>
      </c>
      <c r="B6" s="214"/>
      <c r="C6" s="214"/>
      <c r="D6" s="214"/>
      <c r="E6" s="214"/>
      <c r="F6" s="214"/>
      <c r="G6" s="214"/>
    </row>
    <row r="7" spans="1:7">
      <c r="B7" s="160"/>
      <c r="C7" s="157"/>
      <c r="D7" s="157"/>
    </row>
    <row r="8" spans="1:7">
      <c r="A8" s="158" t="s">
        <v>3</v>
      </c>
      <c r="D8" s="21"/>
      <c r="E8" s="21"/>
    </row>
    <row r="9" spans="1:7">
      <c r="A9" s="158" t="s">
        <v>5</v>
      </c>
      <c r="D9" s="22"/>
      <c r="E9" s="6" t="s">
        <v>22</v>
      </c>
      <c r="F9" s="6"/>
      <c r="G9" s="6" t="s">
        <v>23</v>
      </c>
    </row>
    <row r="10" spans="1:7">
      <c r="A10" s="23"/>
      <c r="B10" s="24"/>
      <c r="C10" s="24"/>
      <c r="D10" s="24"/>
      <c r="E10" s="24"/>
      <c r="F10" s="24"/>
      <c r="G10" s="25" t="s">
        <v>24</v>
      </c>
    </row>
    <row r="11" spans="1:7">
      <c r="B11" s="26" t="s">
        <v>25</v>
      </c>
      <c r="C11" s="26" t="s">
        <v>26</v>
      </c>
      <c r="D11" s="24"/>
      <c r="E11" s="26" t="s">
        <v>27</v>
      </c>
      <c r="F11" s="24"/>
      <c r="G11" s="26" t="s">
        <v>28</v>
      </c>
    </row>
    <row r="12" spans="1:7">
      <c r="A12" s="158">
        <v>1</v>
      </c>
      <c r="B12" s="25">
        <v>354</v>
      </c>
      <c r="C12" s="24" t="s">
        <v>29</v>
      </c>
      <c r="D12" s="24"/>
      <c r="E12" s="149">
        <v>466725.14</v>
      </c>
      <c r="F12" s="27"/>
      <c r="G12" s="27"/>
    </row>
    <row r="13" spans="1:7" ht="12.75" customHeight="1">
      <c r="A13" s="158">
        <v>2</v>
      </c>
      <c r="B13" s="25">
        <v>355</v>
      </c>
      <c r="C13" s="24" t="s">
        <v>30</v>
      </c>
      <c r="D13" s="24"/>
      <c r="E13" s="149">
        <v>75830727.760000005</v>
      </c>
      <c r="F13" s="27"/>
      <c r="G13" s="27"/>
    </row>
    <row r="14" spans="1:7">
      <c r="A14" s="158">
        <v>3</v>
      </c>
      <c r="B14" s="25">
        <v>356</v>
      </c>
      <c r="C14" s="24" t="s">
        <v>31</v>
      </c>
      <c r="D14" s="24"/>
      <c r="E14" s="149">
        <v>53921080.950000003</v>
      </c>
      <c r="F14" s="27"/>
      <c r="G14" s="27"/>
    </row>
    <row r="15" spans="1:7">
      <c r="A15" s="158">
        <v>4</v>
      </c>
      <c r="B15" s="25">
        <v>359</v>
      </c>
      <c r="C15" s="24" t="s">
        <v>32</v>
      </c>
      <c r="D15" s="24"/>
      <c r="E15" s="149">
        <v>6920.2800000000007</v>
      </c>
      <c r="F15" s="27"/>
      <c r="G15" s="27"/>
    </row>
    <row r="16" spans="1:7">
      <c r="A16" s="158">
        <v>5</v>
      </c>
      <c r="B16" s="24"/>
      <c r="C16" s="28" t="s">
        <v>33</v>
      </c>
      <c r="D16" s="24"/>
      <c r="E16" s="29">
        <f>SUM(E12:E15)</f>
        <v>130225454.13000001</v>
      </c>
      <c r="F16" s="27"/>
      <c r="G16" s="150">
        <v>26799752.387683813</v>
      </c>
    </row>
    <row r="17" spans="1:7">
      <c r="A17" s="158">
        <v>6</v>
      </c>
      <c r="B17" s="24"/>
      <c r="C17" s="28"/>
      <c r="D17" s="24"/>
      <c r="E17" s="30"/>
      <c r="F17" s="27"/>
      <c r="G17" s="30"/>
    </row>
    <row r="18" spans="1:7">
      <c r="A18" s="158">
        <v>7</v>
      </c>
      <c r="B18" s="25">
        <v>353</v>
      </c>
      <c r="C18" s="31" t="s">
        <v>34</v>
      </c>
      <c r="D18" s="32"/>
      <c r="E18" s="149">
        <v>31562220.785350002</v>
      </c>
      <c r="F18" s="149"/>
      <c r="G18" s="149">
        <v>10945279.628174219</v>
      </c>
    </row>
    <row r="19" spans="1:7">
      <c r="A19" s="158">
        <v>9</v>
      </c>
      <c r="B19" s="25">
        <v>352</v>
      </c>
      <c r="C19" s="31" t="s">
        <v>35</v>
      </c>
      <c r="D19" s="32"/>
      <c r="E19" s="149">
        <v>777038.61822999991</v>
      </c>
      <c r="F19" s="149"/>
      <c r="G19" s="149">
        <v>449194.99079425214</v>
      </c>
    </row>
    <row r="20" spans="1:7">
      <c r="A20" s="158">
        <v>10</v>
      </c>
      <c r="B20" s="24"/>
      <c r="C20" s="24" t="s">
        <v>36</v>
      </c>
      <c r="D20" s="24"/>
      <c r="E20" s="29">
        <f>SUM(E16:E19)</f>
        <v>162564713.53358001</v>
      </c>
      <c r="F20" s="27"/>
      <c r="G20" s="29">
        <f>SUM(G16:G19)</f>
        <v>38194227.006652281</v>
      </c>
    </row>
    <row r="21" spans="1:7">
      <c r="A21" s="158">
        <v>11</v>
      </c>
      <c r="B21" s="24"/>
      <c r="C21" s="24"/>
      <c r="D21" s="24"/>
      <c r="E21" s="27"/>
      <c r="F21" s="27"/>
      <c r="G21" s="27"/>
    </row>
    <row r="22" spans="1:7">
      <c r="A22" s="158">
        <v>12</v>
      </c>
      <c r="B22" s="33">
        <v>350</v>
      </c>
      <c r="C22" s="28" t="s">
        <v>37</v>
      </c>
      <c r="D22" s="24"/>
      <c r="E22" s="149">
        <v>18553749.68</v>
      </c>
      <c r="F22" s="27"/>
      <c r="G22" s="27"/>
    </row>
    <row r="23" spans="1:7">
      <c r="A23" s="158">
        <v>13</v>
      </c>
      <c r="B23" s="25">
        <v>350</v>
      </c>
      <c r="C23" s="31" t="s">
        <v>38</v>
      </c>
      <c r="D23" s="32"/>
      <c r="E23" s="151">
        <v>236019.86</v>
      </c>
      <c r="F23" s="32"/>
      <c r="G23" s="32"/>
    </row>
    <row r="24" spans="1:7">
      <c r="A24" s="158">
        <v>14</v>
      </c>
      <c r="B24" s="24"/>
      <c r="C24" s="24"/>
      <c r="D24" s="24"/>
      <c r="E24" s="32"/>
      <c r="F24" s="32"/>
      <c r="G24" s="32"/>
    </row>
    <row r="25" spans="1:7">
      <c r="A25" s="158">
        <v>15</v>
      </c>
      <c r="B25" s="24"/>
      <c r="C25" s="24" t="s">
        <v>39</v>
      </c>
      <c r="D25" s="34"/>
      <c r="E25" s="27">
        <f>E20+E22+E23</f>
        <v>181354483.07358003</v>
      </c>
      <c r="F25" s="32"/>
      <c r="G25" s="27">
        <f>G20+G22+G23</f>
        <v>38194227.006652281</v>
      </c>
    </row>
    <row r="26" spans="1:7">
      <c r="A26" s="158">
        <v>16</v>
      </c>
      <c r="B26" s="24"/>
      <c r="C26" s="24"/>
      <c r="D26" s="24"/>
      <c r="E26" s="27"/>
      <c r="F26" s="27"/>
      <c r="G26" s="27"/>
    </row>
    <row r="27" spans="1:7">
      <c r="A27" s="158">
        <v>17</v>
      </c>
      <c r="B27" s="25">
        <v>352</v>
      </c>
      <c r="C27" s="24" t="s">
        <v>40</v>
      </c>
      <c r="D27" s="24"/>
      <c r="E27" s="149">
        <v>29047.102070000001</v>
      </c>
      <c r="F27" s="27"/>
      <c r="G27" s="27"/>
    </row>
    <row r="28" spans="1:7">
      <c r="A28" s="158">
        <v>18</v>
      </c>
      <c r="B28" s="25">
        <v>353</v>
      </c>
      <c r="C28" s="24" t="s">
        <v>40</v>
      </c>
      <c r="D28" s="24"/>
      <c r="E28" s="149">
        <v>917737.73371000018</v>
      </c>
      <c r="F28" s="27"/>
      <c r="G28" s="27"/>
    </row>
    <row r="29" spans="1:7">
      <c r="A29" s="158">
        <v>19</v>
      </c>
      <c r="B29" s="25">
        <v>355</v>
      </c>
      <c r="C29" s="24" t="s">
        <v>40</v>
      </c>
      <c r="D29" s="24"/>
      <c r="E29" s="149">
        <v>257365.58</v>
      </c>
      <c r="F29" s="27"/>
      <c r="G29" s="27"/>
    </row>
    <row r="30" spans="1:7">
      <c r="A30" s="158">
        <v>20</v>
      </c>
      <c r="B30" s="25">
        <v>356</v>
      </c>
      <c r="C30" s="24" t="s">
        <v>40</v>
      </c>
      <c r="D30" s="24"/>
      <c r="E30" s="149">
        <v>207251.595</v>
      </c>
      <c r="F30" s="27"/>
      <c r="G30" s="27"/>
    </row>
    <row r="31" spans="1:7">
      <c r="A31" s="158">
        <v>21</v>
      </c>
      <c r="B31" s="24"/>
      <c r="C31" s="28" t="s">
        <v>41</v>
      </c>
      <c r="D31" s="24"/>
      <c r="E31" s="29">
        <f>SUM(E27:E30)</f>
        <v>1411402.0107800001</v>
      </c>
      <c r="F31" s="27"/>
      <c r="G31" s="150">
        <v>533579.55548258102</v>
      </c>
    </row>
    <row r="32" spans="1:7">
      <c r="A32" s="158">
        <v>22</v>
      </c>
      <c r="B32" s="24"/>
      <c r="C32" s="28"/>
      <c r="D32" s="24"/>
      <c r="E32" s="30"/>
      <c r="F32" s="27"/>
      <c r="G32" s="30"/>
    </row>
    <row r="33" spans="1:7">
      <c r="A33" s="158">
        <v>23</v>
      </c>
      <c r="B33" s="34" t="s">
        <v>42</v>
      </c>
      <c r="C33" s="28"/>
      <c r="D33" s="24"/>
      <c r="E33" s="35">
        <f>+E31+E25</f>
        <v>182765885.08436003</v>
      </c>
      <c r="F33" s="27"/>
      <c r="G33" s="35">
        <f>+G31+G25</f>
        <v>38727806.562134862</v>
      </c>
    </row>
    <row r="34" spans="1:7">
      <c r="A34" s="158">
        <v>24</v>
      </c>
      <c r="B34" s="34"/>
      <c r="C34" s="28"/>
      <c r="D34" s="24"/>
      <c r="E34" s="29"/>
      <c r="F34" s="27"/>
      <c r="G34" s="30"/>
    </row>
    <row r="35" spans="1:7">
      <c r="A35" s="158">
        <v>25</v>
      </c>
      <c r="B35" s="24" t="s">
        <v>43</v>
      </c>
      <c r="C35" s="28"/>
      <c r="D35" s="24"/>
      <c r="E35" s="152">
        <v>208155662</v>
      </c>
      <c r="F35" s="36"/>
      <c r="G35" s="152">
        <v>47708256</v>
      </c>
    </row>
    <row r="36" spans="1:7">
      <c r="A36" s="158">
        <v>26</v>
      </c>
      <c r="B36" s="24"/>
      <c r="C36" s="28"/>
      <c r="D36" s="24"/>
      <c r="E36" s="30"/>
      <c r="F36" s="27"/>
      <c r="G36" s="29"/>
    </row>
    <row r="37" spans="1:7" ht="13.5" thickBot="1">
      <c r="A37" s="158">
        <v>27</v>
      </c>
      <c r="B37" s="24"/>
      <c r="C37" s="24" t="s">
        <v>44</v>
      </c>
      <c r="D37" s="24"/>
      <c r="E37" s="40">
        <f>+E35-E33</f>
        <v>25389776.915639967</v>
      </c>
      <c r="F37" s="27"/>
      <c r="G37" s="40">
        <f>+G35-G33</f>
        <v>8980449.4378651381</v>
      </c>
    </row>
    <row r="38" spans="1:7" ht="13.5" thickTop="1">
      <c r="A38" s="158">
        <v>28</v>
      </c>
      <c r="B38" s="24"/>
      <c r="C38" s="28"/>
      <c r="D38" s="24"/>
      <c r="E38" s="30"/>
      <c r="F38" s="27"/>
      <c r="G38" s="30"/>
    </row>
    <row r="39" spans="1:7">
      <c r="A39" s="158">
        <v>29</v>
      </c>
      <c r="B39" s="25">
        <v>362</v>
      </c>
      <c r="C39" s="24" t="s">
        <v>40</v>
      </c>
      <c r="D39" s="24"/>
      <c r="E39" s="153">
        <v>5512047.1199999992</v>
      </c>
      <c r="F39" s="149"/>
      <c r="G39" s="153">
        <v>2559925.4200000004</v>
      </c>
    </row>
    <row r="40" spans="1:7">
      <c r="A40" s="158">
        <v>30</v>
      </c>
      <c r="B40" s="25">
        <v>362</v>
      </c>
      <c r="C40" s="24" t="s">
        <v>45</v>
      </c>
      <c r="D40" s="24"/>
      <c r="E40" s="149">
        <v>4159274.0249999994</v>
      </c>
      <c r="F40" s="149"/>
      <c r="G40" s="149">
        <v>1102750.32</v>
      </c>
    </row>
    <row r="41" spans="1:7">
      <c r="A41" s="158">
        <v>31</v>
      </c>
      <c r="B41" s="24"/>
      <c r="C41" s="24"/>
      <c r="D41" s="24"/>
      <c r="E41" s="29"/>
      <c r="F41" s="27"/>
      <c r="G41" s="29"/>
    </row>
    <row r="42" spans="1:7">
      <c r="A42" s="158">
        <v>32</v>
      </c>
      <c r="B42" s="34" t="s">
        <v>46</v>
      </c>
      <c r="C42" s="28"/>
      <c r="D42" s="24"/>
      <c r="E42" s="35">
        <f>SUM(E39:E41)</f>
        <v>9671321.1449999996</v>
      </c>
      <c r="F42" s="27"/>
      <c r="G42" s="35">
        <v>3662675.74</v>
      </c>
    </row>
    <row r="43" spans="1:7">
      <c r="A43" s="158">
        <v>33</v>
      </c>
      <c r="B43" s="34"/>
      <c r="C43" s="28"/>
      <c r="D43" s="24"/>
      <c r="E43" s="30"/>
      <c r="F43" s="27"/>
      <c r="G43" s="30"/>
    </row>
    <row r="44" spans="1:7">
      <c r="A44" s="158">
        <v>34</v>
      </c>
      <c r="B44" s="24" t="s">
        <v>47</v>
      </c>
      <c r="C44" s="28"/>
      <c r="D44" s="24"/>
      <c r="E44" s="154">
        <v>394674921</v>
      </c>
      <c r="F44" s="36"/>
      <c r="G44" s="154">
        <v>141955214</v>
      </c>
    </row>
    <row r="45" spans="1:7" ht="13.5" thickBot="1">
      <c r="A45" s="158">
        <v>35</v>
      </c>
      <c r="B45" s="24"/>
      <c r="C45" s="24" t="s">
        <v>48</v>
      </c>
      <c r="D45" s="24"/>
      <c r="E45" s="37">
        <f>+E44-E42</f>
        <v>385003599.85500002</v>
      </c>
      <c r="F45" s="27"/>
      <c r="G45" s="37">
        <f>+G44-G42</f>
        <v>138292538.25999999</v>
      </c>
    </row>
    <row r="46" spans="1:7" ht="13.5" thickTop="1">
      <c r="A46" s="158">
        <v>36</v>
      </c>
      <c r="B46" s="24"/>
      <c r="C46" s="28"/>
      <c r="D46" s="24"/>
      <c r="E46" s="30"/>
      <c r="F46" s="27"/>
      <c r="G46" s="30"/>
    </row>
    <row r="47" spans="1:7" ht="13.5" thickBot="1">
      <c r="A47" s="158">
        <v>37</v>
      </c>
      <c r="B47" s="24"/>
      <c r="C47" s="34" t="s">
        <v>49</v>
      </c>
      <c r="D47" s="24"/>
      <c r="E47" s="38">
        <f>+E42+E33</f>
        <v>192437206.22936004</v>
      </c>
      <c r="F47" s="27"/>
      <c r="G47" s="38">
        <f>+G42+G33</f>
        <v>42390482.302134864</v>
      </c>
    </row>
    <row r="48" spans="1:7" ht="13.5" thickTop="1">
      <c r="A48" s="158">
        <v>38</v>
      </c>
    </row>
    <row r="49" spans="1:2">
      <c r="A49" s="158">
        <v>39</v>
      </c>
      <c r="B49" s="5" t="s">
        <v>60</v>
      </c>
    </row>
    <row r="50" spans="1:2">
      <c r="A50" s="158">
        <v>40</v>
      </c>
      <c r="B50" s="42" t="s">
        <v>61</v>
      </c>
    </row>
    <row r="51" spans="1:2">
      <c r="A51" s="158">
        <v>41</v>
      </c>
      <c r="B51" s="42" t="s">
        <v>63</v>
      </c>
    </row>
    <row r="52" spans="1:2">
      <c r="A52" s="158">
        <v>42</v>
      </c>
      <c r="B52" s="42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7" orientation="portrait" r:id="rId1"/>
  <headerFooter alignWithMargins="0">
    <oddHeader>&amp;L&amp;8 2020 BHP Transmission Rate Estimate Supplemental Supporting Schedules - Workpaper 4&amp;C&amp;"Arial MT,Bold"&amp;10
ACTUAL SERVICE YEAR ATRR
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N59"/>
  <sheetViews>
    <sheetView zoomScaleNormal="100" workbookViewId="0">
      <selection activeCell="G38" sqref="G38"/>
    </sheetView>
  </sheetViews>
  <sheetFormatPr defaultRowHeight="12.75"/>
  <cols>
    <col min="1" max="1" width="6.109375" style="43" customWidth="1"/>
    <col min="2" max="4" width="11.77734375" style="43" customWidth="1"/>
    <col min="5" max="6" width="9.88671875" style="43" customWidth="1"/>
    <col min="7" max="7" width="15.109375" style="43" bestFit="1" customWidth="1"/>
    <col min="8" max="11" width="8.88671875" style="43"/>
    <col min="12" max="12" width="10.6640625" style="43" bestFit="1" customWidth="1"/>
    <col min="13" max="13" width="8.88671875" style="43"/>
    <col min="14" max="14" width="29.77734375" style="43" customWidth="1"/>
    <col min="15" max="256" width="8.88671875" style="43"/>
    <col min="257" max="257" width="6.109375" style="43" customWidth="1"/>
    <col min="258" max="260" width="11.77734375" style="43" customWidth="1"/>
    <col min="261" max="262" width="9.88671875" style="43" customWidth="1"/>
    <col min="263" max="263" width="15.109375" style="43" bestFit="1" customWidth="1"/>
    <col min="264" max="512" width="8.88671875" style="43"/>
    <col min="513" max="513" width="6.109375" style="43" customWidth="1"/>
    <col min="514" max="516" width="11.77734375" style="43" customWidth="1"/>
    <col min="517" max="518" width="9.88671875" style="43" customWidth="1"/>
    <col min="519" max="519" width="15.109375" style="43" bestFit="1" customWidth="1"/>
    <col min="520" max="768" width="8.88671875" style="43"/>
    <col min="769" max="769" width="6.109375" style="43" customWidth="1"/>
    <col min="770" max="772" width="11.77734375" style="43" customWidth="1"/>
    <col min="773" max="774" width="9.88671875" style="43" customWidth="1"/>
    <col min="775" max="775" width="15.109375" style="43" bestFit="1" customWidth="1"/>
    <col min="776" max="1024" width="8.88671875" style="43"/>
    <col min="1025" max="1025" width="6.109375" style="43" customWidth="1"/>
    <col min="1026" max="1028" width="11.77734375" style="43" customWidth="1"/>
    <col min="1029" max="1030" width="9.88671875" style="43" customWidth="1"/>
    <col min="1031" max="1031" width="15.109375" style="43" bestFit="1" customWidth="1"/>
    <col min="1032" max="1280" width="8.88671875" style="43"/>
    <col min="1281" max="1281" width="6.109375" style="43" customWidth="1"/>
    <col min="1282" max="1284" width="11.77734375" style="43" customWidth="1"/>
    <col min="1285" max="1286" width="9.88671875" style="43" customWidth="1"/>
    <col min="1287" max="1287" width="15.109375" style="43" bestFit="1" customWidth="1"/>
    <col min="1288" max="1536" width="8.88671875" style="43"/>
    <col min="1537" max="1537" width="6.109375" style="43" customWidth="1"/>
    <col min="1538" max="1540" width="11.77734375" style="43" customWidth="1"/>
    <col min="1541" max="1542" width="9.88671875" style="43" customWidth="1"/>
    <col min="1543" max="1543" width="15.109375" style="43" bestFit="1" customWidth="1"/>
    <col min="1544" max="1792" width="8.88671875" style="43"/>
    <col min="1793" max="1793" width="6.109375" style="43" customWidth="1"/>
    <col min="1794" max="1796" width="11.77734375" style="43" customWidth="1"/>
    <col min="1797" max="1798" width="9.88671875" style="43" customWidth="1"/>
    <col min="1799" max="1799" width="15.109375" style="43" bestFit="1" customWidth="1"/>
    <col min="1800" max="2048" width="8.88671875" style="43"/>
    <col min="2049" max="2049" width="6.109375" style="43" customWidth="1"/>
    <col min="2050" max="2052" width="11.77734375" style="43" customWidth="1"/>
    <col min="2053" max="2054" width="9.88671875" style="43" customWidth="1"/>
    <col min="2055" max="2055" width="15.109375" style="43" bestFit="1" customWidth="1"/>
    <col min="2056" max="2304" width="8.88671875" style="43"/>
    <col min="2305" max="2305" width="6.109375" style="43" customWidth="1"/>
    <col min="2306" max="2308" width="11.77734375" style="43" customWidth="1"/>
    <col min="2309" max="2310" width="9.88671875" style="43" customWidth="1"/>
    <col min="2311" max="2311" width="15.109375" style="43" bestFit="1" customWidth="1"/>
    <col min="2312" max="2560" width="8.88671875" style="43"/>
    <col min="2561" max="2561" width="6.109375" style="43" customWidth="1"/>
    <col min="2562" max="2564" width="11.77734375" style="43" customWidth="1"/>
    <col min="2565" max="2566" width="9.88671875" style="43" customWidth="1"/>
    <col min="2567" max="2567" width="15.109375" style="43" bestFit="1" customWidth="1"/>
    <col min="2568" max="2816" width="8.88671875" style="43"/>
    <col min="2817" max="2817" width="6.109375" style="43" customWidth="1"/>
    <col min="2818" max="2820" width="11.77734375" style="43" customWidth="1"/>
    <col min="2821" max="2822" width="9.88671875" style="43" customWidth="1"/>
    <col min="2823" max="2823" width="15.109375" style="43" bestFit="1" customWidth="1"/>
    <col min="2824" max="3072" width="8.88671875" style="43"/>
    <col min="3073" max="3073" width="6.109375" style="43" customWidth="1"/>
    <col min="3074" max="3076" width="11.77734375" style="43" customWidth="1"/>
    <col min="3077" max="3078" width="9.88671875" style="43" customWidth="1"/>
    <col min="3079" max="3079" width="15.109375" style="43" bestFit="1" customWidth="1"/>
    <col min="3080" max="3328" width="8.88671875" style="43"/>
    <col min="3329" max="3329" width="6.109375" style="43" customWidth="1"/>
    <col min="3330" max="3332" width="11.77734375" style="43" customWidth="1"/>
    <col min="3333" max="3334" width="9.88671875" style="43" customWidth="1"/>
    <col min="3335" max="3335" width="15.109375" style="43" bestFit="1" customWidth="1"/>
    <col min="3336" max="3584" width="8.88671875" style="43"/>
    <col min="3585" max="3585" width="6.109375" style="43" customWidth="1"/>
    <col min="3586" max="3588" width="11.77734375" style="43" customWidth="1"/>
    <col min="3589" max="3590" width="9.88671875" style="43" customWidth="1"/>
    <col min="3591" max="3591" width="15.109375" style="43" bestFit="1" customWidth="1"/>
    <col min="3592" max="3840" width="8.88671875" style="43"/>
    <col min="3841" max="3841" width="6.109375" style="43" customWidth="1"/>
    <col min="3842" max="3844" width="11.77734375" style="43" customWidth="1"/>
    <col min="3845" max="3846" width="9.88671875" style="43" customWidth="1"/>
    <col min="3847" max="3847" width="15.109375" style="43" bestFit="1" customWidth="1"/>
    <col min="3848" max="4096" width="8.88671875" style="43"/>
    <col min="4097" max="4097" width="6.109375" style="43" customWidth="1"/>
    <col min="4098" max="4100" width="11.77734375" style="43" customWidth="1"/>
    <col min="4101" max="4102" width="9.88671875" style="43" customWidth="1"/>
    <col min="4103" max="4103" width="15.109375" style="43" bestFit="1" customWidth="1"/>
    <col min="4104" max="4352" width="8.88671875" style="43"/>
    <col min="4353" max="4353" width="6.109375" style="43" customWidth="1"/>
    <col min="4354" max="4356" width="11.77734375" style="43" customWidth="1"/>
    <col min="4357" max="4358" width="9.88671875" style="43" customWidth="1"/>
    <col min="4359" max="4359" width="15.109375" style="43" bestFit="1" customWidth="1"/>
    <col min="4360" max="4608" width="8.88671875" style="43"/>
    <col min="4609" max="4609" width="6.109375" style="43" customWidth="1"/>
    <col min="4610" max="4612" width="11.77734375" style="43" customWidth="1"/>
    <col min="4613" max="4614" width="9.88671875" style="43" customWidth="1"/>
    <col min="4615" max="4615" width="15.109375" style="43" bestFit="1" customWidth="1"/>
    <col min="4616" max="4864" width="8.88671875" style="43"/>
    <col min="4865" max="4865" width="6.109375" style="43" customWidth="1"/>
    <col min="4866" max="4868" width="11.77734375" style="43" customWidth="1"/>
    <col min="4869" max="4870" width="9.88671875" style="43" customWidth="1"/>
    <col min="4871" max="4871" width="15.109375" style="43" bestFit="1" customWidth="1"/>
    <col min="4872" max="5120" width="8.88671875" style="43"/>
    <col min="5121" max="5121" width="6.109375" style="43" customWidth="1"/>
    <col min="5122" max="5124" width="11.77734375" style="43" customWidth="1"/>
    <col min="5125" max="5126" width="9.88671875" style="43" customWidth="1"/>
    <col min="5127" max="5127" width="15.109375" style="43" bestFit="1" customWidth="1"/>
    <col min="5128" max="5376" width="8.88671875" style="43"/>
    <col min="5377" max="5377" width="6.109375" style="43" customWidth="1"/>
    <col min="5378" max="5380" width="11.77734375" style="43" customWidth="1"/>
    <col min="5381" max="5382" width="9.88671875" style="43" customWidth="1"/>
    <col min="5383" max="5383" width="15.109375" style="43" bestFit="1" customWidth="1"/>
    <col min="5384" max="5632" width="8.88671875" style="43"/>
    <col min="5633" max="5633" width="6.109375" style="43" customWidth="1"/>
    <col min="5634" max="5636" width="11.77734375" style="43" customWidth="1"/>
    <col min="5637" max="5638" width="9.88671875" style="43" customWidth="1"/>
    <col min="5639" max="5639" width="15.109375" style="43" bestFit="1" customWidth="1"/>
    <col min="5640" max="5888" width="8.88671875" style="43"/>
    <col min="5889" max="5889" width="6.109375" style="43" customWidth="1"/>
    <col min="5890" max="5892" width="11.77734375" style="43" customWidth="1"/>
    <col min="5893" max="5894" width="9.88671875" style="43" customWidth="1"/>
    <col min="5895" max="5895" width="15.109375" style="43" bestFit="1" customWidth="1"/>
    <col min="5896" max="6144" width="8.88671875" style="43"/>
    <col min="6145" max="6145" width="6.109375" style="43" customWidth="1"/>
    <col min="6146" max="6148" width="11.77734375" style="43" customWidth="1"/>
    <col min="6149" max="6150" width="9.88671875" style="43" customWidth="1"/>
    <col min="6151" max="6151" width="15.109375" style="43" bestFit="1" customWidth="1"/>
    <col min="6152" max="6400" width="8.88671875" style="43"/>
    <col min="6401" max="6401" width="6.109375" style="43" customWidth="1"/>
    <col min="6402" max="6404" width="11.77734375" style="43" customWidth="1"/>
    <col min="6405" max="6406" width="9.88671875" style="43" customWidth="1"/>
    <col min="6407" max="6407" width="15.109375" style="43" bestFit="1" customWidth="1"/>
    <col min="6408" max="6656" width="8.88671875" style="43"/>
    <col min="6657" max="6657" width="6.109375" style="43" customWidth="1"/>
    <col min="6658" max="6660" width="11.77734375" style="43" customWidth="1"/>
    <col min="6661" max="6662" width="9.88671875" style="43" customWidth="1"/>
    <col min="6663" max="6663" width="15.109375" style="43" bestFit="1" customWidth="1"/>
    <col min="6664" max="6912" width="8.88671875" style="43"/>
    <col min="6913" max="6913" width="6.109375" style="43" customWidth="1"/>
    <col min="6914" max="6916" width="11.77734375" style="43" customWidth="1"/>
    <col min="6917" max="6918" width="9.88671875" style="43" customWidth="1"/>
    <col min="6919" max="6919" width="15.109375" style="43" bestFit="1" customWidth="1"/>
    <col min="6920" max="7168" width="8.88671875" style="43"/>
    <col min="7169" max="7169" width="6.109375" style="43" customWidth="1"/>
    <col min="7170" max="7172" width="11.77734375" style="43" customWidth="1"/>
    <col min="7173" max="7174" width="9.88671875" style="43" customWidth="1"/>
    <col min="7175" max="7175" width="15.109375" style="43" bestFit="1" customWidth="1"/>
    <col min="7176" max="7424" width="8.88671875" style="43"/>
    <col min="7425" max="7425" width="6.109375" style="43" customWidth="1"/>
    <col min="7426" max="7428" width="11.77734375" style="43" customWidth="1"/>
    <col min="7429" max="7430" width="9.88671875" style="43" customWidth="1"/>
    <col min="7431" max="7431" width="15.109375" style="43" bestFit="1" customWidth="1"/>
    <col min="7432" max="7680" width="8.88671875" style="43"/>
    <col min="7681" max="7681" width="6.109375" style="43" customWidth="1"/>
    <col min="7682" max="7684" width="11.77734375" style="43" customWidth="1"/>
    <col min="7685" max="7686" width="9.88671875" style="43" customWidth="1"/>
    <col min="7687" max="7687" width="15.109375" style="43" bestFit="1" customWidth="1"/>
    <col min="7688" max="7936" width="8.88671875" style="43"/>
    <col min="7937" max="7937" width="6.109375" style="43" customWidth="1"/>
    <col min="7938" max="7940" width="11.77734375" style="43" customWidth="1"/>
    <col min="7941" max="7942" width="9.88671875" style="43" customWidth="1"/>
    <col min="7943" max="7943" width="15.109375" style="43" bestFit="1" customWidth="1"/>
    <col min="7944" max="8192" width="8.88671875" style="43"/>
    <col min="8193" max="8193" width="6.109375" style="43" customWidth="1"/>
    <col min="8194" max="8196" width="11.77734375" style="43" customWidth="1"/>
    <col min="8197" max="8198" width="9.88671875" style="43" customWidth="1"/>
    <col min="8199" max="8199" width="15.109375" style="43" bestFit="1" customWidth="1"/>
    <col min="8200" max="8448" width="8.88671875" style="43"/>
    <col min="8449" max="8449" width="6.109375" style="43" customWidth="1"/>
    <col min="8450" max="8452" width="11.77734375" style="43" customWidth="1"/>
    <col min="8453" max="8454" width="9.88671875" style="43" customWidth="1"/>
    <col min="8455" max="8455" width="15.109375" style="43" bestFit="1" customWidth="1"/>
    <col min="8456" max="8704" width="8.88671875" style="43"/>
    <col min="8705" max="8705" width="6.109375" style="43" customWidth="1"/>
    <col min="8706" max="8708" width="11.77734375" style="43" customWidth="1"/>
    <col min="8709" max="8710" width="9.88671875" style="43" customWidth="1"/>
    <col min="8711" max="8711" width="15.109375" style="43" bestFit="1" customWidth="1"/>
    <col min="8712" max="8960" width="8.88671875" style="43"/>
    <col min="8961" max="8961" width="6.109375" style="43" customWidth="1"/>
    <col min="8962" max="8964" width="11.77734375" style="43" customWidth="1"/>
    <col min="8965" max="8966" width="9.88671875" style="43" customWidth="1"/>
    <col min="8967" max="8967" width="15.109375" style="43" bestFit="1" customWidth="1"/>
    <col min="8968" max="9216" width="8.88671875" style="43"/>
    <col min="9217" max="9217" width="6.109375" style="43" customWidth="1"/>
    <col min="9218" max="9220" width="11.77734375" style="43" customWidth="1"/>
    <col min="9221" max="9222" width="9.88671875" style="43" customWidth="1"/>
    <col min="9223" max="9223" width="15.109375" style="43" bestFit="1" customWidth="1"/>
    <col min="9224" max="9472" width="8.88671875" style="43"/>
    <col min="9473" max="9473" width="6.109375" style="43" customWidth="1"/>
    <col min="9474" max="9476" width="11.77734375" style="43" customWidth="1"/>
    <col min="9477" max="9478" width="9.88671875" style="43" customWidth="1"/>
    <col min="9479" max="9479" width="15.109375" style="43" bestFit="1" customWidth="1"/>
    <col min="9480" max="9728" width="8.88671875" style="43"/>
    <col min="9729" max="9729" width="6.109375" style="43" customWidth="1"/>
    <col min="9730" max="9732" width="11.77734375" style="43" customWidth="1"/>
    <col min="9733" max="9734" width="9.88671875" style="43" customWidth="1"/>
    <col min="9735" max="9735" width="15.109375" style="43" bestFit="1" customWidth="1"/>
    <col min="9736" max="9984" width="8.88671875" style="43"/>
    <col min="9985" max="9985" width="6.109375" style="43" customWidth="1"/>
    <col min="9986" max="9988" width="11.77734375" style="43" customWidth="1"/>
    <col min="9989" max="9990" width="9.88671875" style="43" customWidth="1"/>
    <col min="9991" max="9991" width="15.109375" style="43" bestFit="1" customWidth="1"/>
    <col min="9992" max="10240" width="8.88671875" style="43"/>
    <col min="10241" max="10241" width="6.109375" style="43" customWidth="1"/>
    <col min="10242" max="10244" width="11.77734375" style="43" customWidth="1"/>
    <col min="10245" max="10246" width="9.88671875" style="43" customWidth="1"/>
    <col min="10247" max="10247" width="15.109375" style="43" bestFit="1" customWidth="1"/>
    <col min="10248" max="10496" width="8.88671875" style="43"/>
    <col min="10497" max="10497" width="6.109375" style="43" customWidth="1"/>
    <col min="10498" max="10500" width="11.77734375" style="43" customWidth="1"/>
    <col min="10501" max="10502" width="9.88671875" style="43" customWidth="1"/>
    <col min="10503" max="10503" width="15.109375" style="43" bestFit="1" customWidth="1"/>
    <col min="10504" max="10752" width="8.88671875" style="43"/>
    <col min="10753" max="10753" width="6.109375" style="43" customWidth="1"/>
    <col min="10754" max="10756" width="11.77734375" style="43" customWidth="1"/>
    <col min="10757" max="10758" width="9.88671875" style="43" customWidth="1"/>
    <col min="10759" max="10759" width="15.109375" style="43" bestFit="1" customWidth="1"/>
    <col min="10760" max="11008" width="8.88671875" style="43"/>
    <col min="11009" max="11009" width="6.109375" style="43" customWidth="1"/>
    <col min="11010" max="11012" width="11.77734375" style="43" customWidth="1"/>
    <col min="11013" max="11014" width="9.88671875" style="43" customWidth="1"/>
    <col min="11015" max="11015" width="15.109375" style="43" bestFit="1" customWidth="1"/>
    <col min="11016" max="11264" width="8.88671875" style="43"/>
    <col min="11265" max="11265" width="6.109375" style="43" customWidth="1"/>
    <col min="11266" max="11268" width="11.77734375" style="43" customWidth="1"/>
    <col min="11269" max="11270" width="9.88671875" style="43" customWidth="1"/>
    <col min="11271" max="11271" width="15.109375" style="43" bestFit="1" customWidth="1"/>
    <col min="11272" max="11520" width="8.88671875" style="43"/>
    <col min="11521" max="11521" width="6.109375" style="43" customWidth="1"/>
    <col min="11522" max="11524" width="11.77734375" style="43" customWidth="1"/>
    <col min="11525" max="11526" width="9.88671875" style="43" customWidth="1"/>
    <col min="11527" max="11527" width="15.109375" style="43" bestFit="1" customWidth="1"/>
    <col min="11528" max="11776" width="8.88671875" style="43"/>
    <col min="11777" max="11777" width="6.109375" style="43" customWidth="1"/>
    <col min="11778" max="11780" width="11.77734375" style="43" customWidth="1"/>
    <col min="11781" max="11782" width="9.88671875" style="43" customWidth="1"/>
    <col min="11783" max="11783" width="15.109375" style="43" bestFit="1" customWidth="1"/>
    <col min="11784" max="12032" width="8.88671875" style="43"/>
    <col min="12033" max="12033" width="6.109375" style="43" customWidth="1"/>
    <col min="12034" max="12036" width="11.77734375" style="43" customWidth="1"/>
    <col min="12037" max="12038" width="9.88671875" style="43" customWidth="1"/>
    <col min="12039" max="12039" width="15.109375" style="43" bestFit="1" customWidth="1"/>
    <col min="12040" max="12288" width="8.88671875" style="43"/>
    <col min="12289" max="12289" width="6.109375" style="43" customWidth="1"/>
    <col min="12290" max="12292" width="11.77734375" style="43" customWidth="1"/>
    <col min="12293" max="12294" width="9.88671875" style="43" customWidth="1"/>
    <col min="12295" max="12295" width="15.109375" style="43" bestFit="1" customWidth="1"/>
    <col min="12296" max="12544" width="8.88671875" style="43"/>
    <col min="12545" max="12545" width="6.109375" style="43" customWidth="1"/>
    <col min="12546" max="12548" width="11.77734375" style="43" customWidth="1"/>
    <col min="12549" max="12550" width="9.88671875" style="43" customWidth="1"/>
    <col min="12551" max="12551" width="15.109375" style="43" bestFit="1" customWidth="1"/>
    <col min="12552" max="12800" width="8.88671875" style="43"/>
    <col min="12801" max="12801" width="6.109375" style="43" customWidth="1"/>
    <col min="12802" max="12804" width="11.77734375" style="43" customWidth="1"/>
    <col min="12805" max="12806" width="9.88671875" style="43" customWidth="1"/>
    <col min="12807" max="12807" width="15.109375" style="43" bestFit="1" customWidth="1"/>
    <col min="12808" max="13056" width="8.88671875" style="43"/>
    <col min="13057" max="13057" width="6.109375" style="43" customWidth="1"/>
    <col min="13058" max="13060" width="11.77734375" style="43" customWidth="1"/>
    <col min="13061" max="13062" width="9.88671875" style="43" customWidth="1"/>
    <col min="13063" max="13063" width="15.109375" style="43" bestFit="1" customWidth="1"/>
    <col min="13064" max="13312" width="8.88671875" style="43"/>
    <col min="13313" max="13313" width="6.109375" style="43" customWidth="1"/>
    <col min="13314" max="13316" width="11.77734375" style="43" customWidth="1"/>
    <col min="13317" max="13318" width="9.88671875" style="43" customWidth="1"/>
    <col min="13319" max="13319" width="15.109375" style="43" bestFit="1" customWidth="1"/>
    <col min="13320" max="13568" width="8.88671875" style="43"/>
    <col min="13569" max="13569" width="6.109375" style="43" customWidth="1"/>
    <col min="13570" max="13572" width="11.77734375" style="43" customWidth="1"/>
    <col min="13573" max="13574" width="9.88671875" style="43" customWidth="1"/>
    <col min="13575" max="13575" width="15.109375" style="43" bestFit="1" customWidth="1"/>
    <col min="13576" max="13824" width="8.88671875" style="43"/>
    <col min="13825" max="13825" width="6.109375" style="43" customWidth="1"/>
    <col min="13826" max="13828" width="11.77734375" style="43" customWidth="1"/>
    <col min="13829" max="13830" width="9.88671875" style="43" customWidth="1"/>
    <col min="13831" max="13831" width="15.109375" style="43" bestFit="1" customWidth="1"/>
    <col min="13832" max="14080" width="8.88671875" style="43"/>
    <col min="14081" max="14081" width="6.109375" style="43" customWidth="1"/>
    <col min="14082" max="14084" width="11.77734375" style="43" customWidth="1"/>
    <col min="14085" max="14086" width="9.88671875" style="43" customWidth="1"/>
    <col min="14087" max="14087" width="15.109375" style="43" bestFit="1" customWidth="1"/>
    <col min="14088" max="14336" width="8.88671875" style="43"/>
    <col min="14337" max="14337" width="6.109375" style="43" customWidth="1"/>
    <col min="14338" max="14340" width="11.77734375" style="43" customWidth="1"/>
    <col min="14341" max="14342" width="9.88671875" style="43" customWidth="1"/>
    <col min="14343" max="14343" width="15.109375" style="43" bestFit="1" customWidth="1"/>
    <col min="14344" max="14592" width="8.88671875" style="43"/>
    <col min="14593" max="14593" width="6.109375" style="43" customWidth="1"/>
    <col min="14594" max="14596" width="11.77734375" style="43" customWidth="1"/>
    <col min="14597" max="14598" width="9.88671875" style="43" customWidth="1"/>
    <col min="14599" max="14599" width="15.109375" style="43" bestFit="1" customWidth="1"/>
    <col min="14600" max="14848" width="8.88671875" style="43"/>
    <col min="14849" max="14849" width="6.109375" style="43" customWidth="1"/>
    <col min="14850" max="14852" width="11.77734375" style="43" customWidth="1"/>
    <col min="14853" max="14854" width="9.88671875" style="43" customWidth="1"/>
    <col min="14855" max="14855" width="15.109375" style="43" bestFit="1" customWidth="1"/>
    <col min="14856" max="15104" width="8.88671875" style="43"/>
    <col min="15105" max="15105" width="6.109375" style="43" customWidth="1"/>
    <col min="15106" max="15108" width="11.77734375" style="43" customWidth="1"/>
    <col min="15109" max="15110" width="9.88671875" style="43" customWidth="1"/>
    <col min="15111" max="15111" width="15.109375" style="43" bestFit="1" customWidth="1"/>
    <col min="15112" max="15360" width="8.88671875" style="43"/>
    <col min="15361" max="15361" width="6.109375" style="43" customWidth="1"/>
    <col min="15362" max="15364" width="11.77734375" style="43" customWidth="1"/>
    <col min="15365" max="15366" width="9.88671875" style="43" customWidth="1"/>
    <col min="15367" max="15367" width="15.109375" style="43" bestFit="1" customWidth="1"/>
    <col min="15368" max="15616" width="8.88671875" style="43"/>
    <col min="15617" max="15617" width="6.109375" style="43" customWidth="1"/>
    <col min="15618" max="15620" width="11.77734375" style="43" customWidth="1"/>
    <col min="15621" max="15622" width="9.88671875" style="43" customWidth="1"/>
    <col min="15623" max="15623" width="15.109375" style="43" bestFit="1" customWidth="1"/>
    <col min="15624" max="15872" width="8.88671875" style="43"/>
    <col min="15873" max="15873" width="6.109375" style="43" customWidth="1"/>
    <col min="15874" max="15876" width="11.77734375" style="43" customWidth="1"/>
    <col min="15877" max="15878" width="9.88671875" style="43" customWidth="1"/>
    <col min="15879" max="15879" width="15.109375" style="43" bestFit="1" customWidth="1"/>
    <col min="15880" max="16128" width="8.88671875" style="43"/>
    <col min="16129" max="16129" width="6.109375" style="43" customWidth="1"/>
    <col min="16130" max="16132" width="11.77734375" style="43" customWidth="1"/>
    <col min="16133" max="16134" width="9.88671875" style="43" customWidth="1"/>
    <col min="16135" max="16135" width="15.109375" style="43" bestFit="1" customWidth="1"/>
    <col min="16136" max="16384" width="8.88671875" style="43"/>
  </cols>
  <sheetData>
    <row r="3" spans="1:14">
      <c r="A3" s="214" t="s">
        <v>306</v>
      </c>
      <c r="B3" s="214"/>
      <c r="C3" s="214"/>
      <c r="D3" s="214"/>
      <c r="E3" s="214"/>
      <c r="F3" s="214"/>
      <c r="G3" s="214"/>
    </row>
    <row r="4" spans="1:14">
      <c r="A4" s="214" t="s">
        <v>307</v>
      </c>
      <c r="B4" s="214"/>
      <c r="C4" s="214"/>
      <c r="D4" s="214"/>
      <c r="E4" s="214"/>
      <c r="F4" s="214"/>
      <c r="G4" s="214"/>
    </row>
    <row r="5" spans="1:14">
      <c r="A5" s="214" t="s">
        <v>2</v>
      </c>
      <c r="B5" s="214"/>
      <c r="C5" s="214"/>
      <c r="D5" s="214"/>
      <c r="E5" s="214"/>
      <c r="F5" s="214"/>
      <c r="G5" s="214"/>
    </row>
    <row r="6" spans="1:14">
      <c r="A6" s="161"/>
      <c r="B6" s="161"/>
      <c r="C6" s="161"/>
      <c r="D6" s="161"/>
      <c r="E6" s="161"/>
      <c r="F6" s="161"/>
      <c r="G6" s="161"/>
    </row>
    <row r="7" spans="1:14">
      <c r="B7" s="6" t="s">
        <v>22</v>
      </c>
      <c r="C7" s="6" t="s">
        <v>23</v>
      </c>
      <c r="D7" s="6" t="s">
        <v>308</v>
      </c>
      <c r="E7" s="6" t="s">
        <v>309</v>
      </c>
      <c r="F7" s="6" t="s">
        <v>310</v>
      </c>
      <c r="G7" s="6" t="s">
        <v>311</v>
      </c>
    </row>
    <row r="8" spans="1:14">
      <c r="A8" s="162" t="s">
        <v>3</v>
      </c>
      <c r="C8" s="9" t="s">
        <v>17</v>
      </c>
      <c r="D8" s="9" t="s">
        <v>312</v>
      </c>
      <c r="E8" s="9" t="s">
        <v>313</v>
      </c>
      <c r="G8" s="9" t="s">
        <v>314</v>
      </c>
    </row>
    <row r="9" spans="1:14">
      <c r="A9" s="8" t="s">
        <v>5</v>
      </c>
      <c r="B9" s="142" t="s">
        <v>315</v>
      </c>
      <c r="C9" s="142" t="s">
        <v>316</v>
      </c>
      <c r="D9" s="142" t="s">
        <v>317</v>
      </c>
      <c r="E9" s="142" t="s">
        <v>318</v>
      </c>
      <c r="F9" s="142" t="s">
        <v>319</v>
      </c>
      <c r="G9" s="142" t="s">
        <v>320</v>
      </c>
    </row>
    <row r="10" spans="1:14">
      <c r="A10" s="171"/>
      <c r="B10" s="172" t="s">
        <v>321</v>
      </c>
      <c r="C10" s="156"/>
      <c r="D10" s="156"/>
      <c r="E10" s="156"/>
      <c r="F10" s="156"/>
      <c r="G10" s="156"/>
    </row>
    <row r="11" spans="1:14" ht="15">
      <c r="A11" s="173">
        <v>1</v>
      </c>
      <c r="B11" s="174">
        <v>43435</v>
      </c>
      <c r="C11" s="175" t="s">
        <v>322</v>
      </c>
      <c r="D11" s="13"/>
      <c r="E11" s="156"/>
      <c r="F11" s="176"/>
      <c r="G11" s="189">
        <f>G37*-122562026</f>
        <v>-24829497.319285952</v>
      </c>
      <c r="I11" s="177" t="s">
        <v>334</v>
      </c>
      <c r="N11" s="156" t="s">
        <v>332</v>
      </c>
    </row>
    <row r="12" spans="1:14">
      <c r="A12" s="173">
        <f t="shared" ref="A12:A59" si="0">+A11+1</f>
        <v>2</v>
      </c>
      <c r="B12" s="174"/>
      <c r="C12" s="13"/>
      <c r="D12" s="13"/>
      <c r="E12" s="156"/>
      <c r="F12" s="176"/>
      <c r="G12" s="13"/>
    </row>
    <row r="13" spans="1:14" ht="15">
      <c r="A13" s="173">
        <f t="shared" si="0"/>
        <v>3</v>
      </c>
      <c r="B13" s="174">
        <v>43800</v>
      </c>
      <c r="C13" s="207">
        <f>+'[1]C. Forecast 282 Balance'!$H$11</f>
        <v>-512190.04557210027</v>
      </c>
      <c r="D13" s="13">
        <f>ROUND(+C13*L15,0)</f>
        <v>-433533</v>
      </c>
      <c r="E13" s="176"/>
      <c r="F13" s="178">
        <v>1</v>
      </c>
      <c r="G13" s="13">
        <f>ROUND(+D13*F13,0)</f>
        <v>-433533</v>
      </c>
      <c r="I13" s="177" t="s">
        <v>334</v>
      </c>
      <c r="N13" s="156"/>
    </row>
    <row r="14" spans="1:14">
      <c r="A14" s="173">
        <f t="shared" si="0"/>
        <v>4</v>
      </c>
      <c r="B14" s="156"/>
      <c r="C14" s="13"/>
      <c r="D14" s="13"/>
      <c r="E14" s="176"/>
      <c r="F14" s="176"/>
      <c r="G14" s="13"/>
    </row>
    <row r="15" spans="1:14" ht="25.5">
      <c r="A15" s="173">
        <f t="shared" si="0"/>
        <v>5</v>
      </c>
      <c r="B15" s="174">
        <v>43831</v>
      </c>
      <c r="C15" s="207">
        <f>+'[1]C. Forecast 282 Balance'!$E13</f>
        <v>-34867.726436340017</v>
      </c>
      <c r="D15" s="13">
        <f>ROUND(+C15*$L$15,0)</f>
        <v>-29513</v>
      </c>
      <c r="E15" s="210">
        <f>366-30</f>
        <v>336</v>
      </c>
      <c r="F15" s="209">
        <f t="shared" ref="F15:F26" si="1">ROUND(+E15/366,6)</f>
        <v>0.91803299999999999</v>
      </c>
      <c r="G15" s="13">
        <f>ROUND(+D15*F15,0)</f>
        <v>-27094</v>
      </c>
      <c r="I15" s="179"/>
      <c r="J15" s="179"/>
      <c r="L15" s="190">
        <f>+[2]Estimate!$H$29</f>
        <v>0.84643000000000002</v>
      </c>
      <c r="N15" s="180" t="s">
        <v>333</v>
      </c>
    </row>
    <row r="16" spans="1:14">
      <c r="A16" s="173">
        <f t="shared" si="0"/>
        <v>6</v>
      </c>
      <c r="B16" s="174">
        <v>43862</v>
      </c>
      <c r="C16" s="207">
        <f>+'[1]C. Forecast 282 Balance'!$E14</f>
        <v>-69735.452872680034</v>
      </c>
      <c r="D16" s="13">
        <f>ROUND(+C16*$L$15,0)</f>
        <v>-59026</v>
      </c>
      <c r="E16" s="210">
        <f>+E15-29</f>
        <v>307</v>
      </c>
      <c r="F16" s="209">
        <f t="shared" si="1"/>
        <v>0.83879800000000004</v>
      </c>
      <c r="G16" s="13">
        <f t="shared" ref="G16:G26" si="2">ROUND(+D16*F16,0)</f>
        <v>-49511</v>
      </c>
      <c r="I16" s="179"/>
      <c r="J16" s="179"/>
    </row>
    <row r="17" spans="1:14">
      <c r="A17" s="173">
        <f t="shared" si="0"/>
        <v>7</v>
      </c>
      <c r="B17" s="174">
        <v>43891</v>
      </c>
      <c r="C17" s="207">
        <f>+'[1]C. Forecast 282 Balance'!$E15</f>
        <v>-104603.17930902005</v>
      </c>
      <c r="D17" s="13">
        <f>ROUND(+C17*$L$15,0)</f>
        <v>-88539</v>
      </c>
      <c r="E17" s="210">
        <f>+E16-31</f>
        <v>276</v>
      </c>
      <c r="F17" s="209">
        <f t="shared" si="1"/>
        <v>0.75409800000000005</v>
      </c>
      <c r="G17" s="13">
        <f t="shared" si="2"/>
        <v>-66767</v>
      </c>
      <c r="I17" s="179"/>
      <c r="J17" s="179"/>
      <c r="N17" s="211" t="s">
        <v>372</v>
      </c>
    </row>
    <row r="18" spans="1:14">
      <c r="A18" s="173">
        <f t="shared" si="0"/>
        <v>8</v>
      </c>
      <c r="B18" s="174">
        <v>43922</v>
      </c>
      <c r="C18" s="207">
        <f>+'[1]C. Forecast 282 Balance'!$E16</f>
        <v>-139470.90574536007</v>
      </c>
      <c r="D18" s="13">
        <f>ROUND(+C18*$L$15,0)</f>
        <v>-118052</v>
      </c>
      <c r="E18" s="210">
        <f>+E17-30</f>
        <v>246</v>
      </c>
      <c r="F18" s="209">
        <f t="shared" si="1"/>
        <v>0.67213100000000003</v>
      </c>
      <c r="G18" s="13">
        <f t="shared" si="2"/>
        <v>-79346</v>
      </c>
      <c r="I18" s="179"/>
      <c r="J18" s="179"/>
    </row>
    <row r="19" spans="1:14">
      <c r="A19" s="173">
        <f t="shared" si="0"/>
        <v>9</v>
      </c>
      <c r="B19" s="174">
        <v>43952</v>
      </c>
      <c r="C19" s="207">
        <f>+'[1]C. Forecast 282 Balance'!$E17</f>
        <v>-170883.95134104008</v>
      </c>
      <c r="D19" s="13">
        <f t="shared" ref="D19:D26" si="3">ROUND(+C19*$L$15,0)</f>
        <v>-144641</v>
      </c>
      <c r="E19" s="210">
        <f>+E18-31</f>
        <v>215</v>
      </c>
      <c r="F19" s="209">
        <f t="shared" si="1"/>
        <v>0.58743199999999995</v>
      </c>
      <c r="G19" s="13">
        <f t="shared" si="2"/>
        <v>-84967</v>
      </c>
      <c r="I19" s="179"/>
      <c r="J19" s="179"/>
    </row>
    <row r="20" spans="1:14">
      <c r="A20" s="173">
        <f t="shared" si="0"/>
        <v>10</v>
      </c>
      <c r="B20" s="174">
        <v>43983</v>
      </c>
      <c r="C20" s="207">
        <f>+'[1]C. Forecast 282 Balance'!$E18</f>
        <v>-202296.9969367201</v>
      </c>
      <c r="D20" s="13">
        <f t="shared" si="3"/>
        <v>-171230</v>
      </c>
      <c r="E20" s="210">
        <f>+E19-30</f>
        <v>185</v>
      </c>
      <c r="F20" s="209">
        <f t="shared" si="1"/>
        <v>0.50546400000000002</v>
      </c>
      <c r="G20" s="13">
        <f t="shared" si="2"/>
        <v>-86551</v>
      </c>
      <c r="I20" s="179"/>
      <c r="J20" s="179"/>
    </row>
    <row r="21" spans="1:14">
      <c r="A21" s="173">
        <f t="shared" si="0"/>
        <v>11</v>
      </c>
      <c r="B21" s="174">
        <v>44013</v>
      </c>
      <c r="C21" s="207">
        <f>+'[1]C. Forecast 282 Balance'!$E19</f>
        <v>-233710.04253240011</v>
      </c>
      <c r="D21" s="13">
        <f t="shared" si="3"/>
        <v>-197819</v>
      </c>
      <c r="E21" s="210">
        <f>+E20-31</f>
        <v>154</v>
      </c>
      <c r="F21" s="209">
        <f t="shared" si="1"/>
        <v>0.420765</v>
      </c>
      <c r="G21" s="13">
        <f t="shared" si="2"/>
        <v>-83235</v>
      </c>
      <c r="I21" s="179"/>
      <c r="J21" s="179"/>
    </row>
    <row r="22" spans="1:14">
      <c r="A22" s="173">
        <f t="shared" si="0"/>
        <v>12</v>
      </c>
      <c r="B22" s="174">
        <v>44044</v>
      </c>
      <c r="C22" s="207">
        <f>+'[1]C. Forecast 282 Balance'!$E20</f>
        <v>-265123.08812808013</v>
      </c>
      <c r="D22" s="13">
        <f t="shared" si="3"/>
        <v>-224408</v>
      </c>
      <c r="E22" s="210">
        <f>+E21-31</f>
        <v>123</v>
      </c>
      <c r="F22" s="209">
        <f t="shared" si="1"/>
        <v>0.33606599999999998</v>
      </c>
      <c r="G22" s="13">
        <f t="shared" si="2"/>
        <v>-75416</v>
      </c>
      <c r="I22" s="179"/>
      <c r="J22" s="179"/>
    </row>
    <row r="23" spans="1:14">
      <c r="A23" s="173">
        <f t="shared" si="0"/>
        <v>13</v>
      </c>
      <c r="B23" s="174">
        <v>44075</v>
      </c>
      <c r="C23" s="207">
        <f>+'[1]C. Forecast 282 Balance'!$E21</f>
        <v>-296536.13372376014</v>
      </c>
      <c r="D23" s="13">
        <f t="shared" si="3"/>
        <v>-250997</v>
      </c>
      <c r="E23" s="210">
        <f>+E22-30</f>
        <v>93</v>
      </c>
      <c r="F23" s="209">
        <f t="shared" si="1"/>
        <v>0.25409799999999999</v>
      </c>
      <c r="G23" s="13">
        <f t="shared" si="2"/>
        <v>-63778</v>
      </c>
      <c r="I23" s="179"/>
      <c r="J23" s="179"/>
    </row>
    <row r="24" spans="1:14">
      <c r="A24" s="173">
        <f t="shared" si="0"/>
        <v>14</v>
      </c>
      <c r="B24" s="174">
        <v>44105</v>
      </c>
      <c r="C24" s="207">
        <f>+'[1]C. Forecast 282 Balance'!$E22</f>
        <v>-327949.17931944015</v>
      </c>
      <c r="D24" s="13">
        <f t="shared" si="3"/>
        <v>-277586</v>
      </c>
      <c r="E24" s="210">
        <f>+E23-31</f>
        <v>62</v>
      </c>
      <c r="F24" s="209">
        <f t="shared" si="1"/>
        <v>0.16939899999999999</v>
      </c>
      <c r="G24" s="13">
        <f t="shared" si="2"/>
        <v>-47023</v>
      </c>
      <c r="I24" s="179"/>
      <c r="J24" s="179"/>
    </row>
    <row r="25" spans="1:14">
      <c r="A25" s="173">
        <f t="shared" si="0"/>
        <v>15</v>
      </c>
      <c r="B25" s="174">
        <v>44136</v>
      </c>
      <c r="C25" s="207">
        <f>+'[1]C. Forecast 282 Balance'!$E23</f>
        <v>-359362.22491512017</v>
      </c>
      <c r="D25" s="13">
        <f t="shared" si="3"/>
        <v>-304175</v>
      </c>
      <c r="E25" s="210">
        <f>+E24-30</f>
        <v>32</v>
      </c>
      <c r="F25" s="209">
        <f t="shared" si="1"/>
        <v>8.7431999999999996E-2</v>
      </c>
      <c r="G25" s="13">
        <f t="shared" si="2"/>
        <v>-26595</v>
      </c>
      <c r="I25" s="179"/>
      <c r="J25" s="179"/>
    </row>
    <row r="26" spans="1:14">
      <c r="A26" s="173">
        <f t="shared" si="0"/>
        <v>16</v>
      </c>
      <c r="B26" s="174">
        <v>44166</v>
      </c>
      <c r="C26" s="207">
        <f>+'[1]C. Forecast 282 Balance'!$E24</f>
        <v>-389458.06815818022</v>
      </c>
      <c r="D26" s="13">
        <f t="shared" si="3"/>
        <v>-329649</v>
      </c>
      <c r="E26" s="210">
        <f>+E25-31</f>
        <v>1</v>
      </c>
      <c r="F26" s="209">
        <f t="shared" si="1"/>
        <v>2.7320000000000001E-3</v>
      </c>
      <c r="G26" s="13">
        <f t="shared" si="2"/>
        <v>-901</v>
      </c>
      <c r="I26" s="179"/>
      <c r="J26" s="179"/>
    </row>
    <row r="27" spans="1:14">
      <c r="A27" s="173">
        <f t="shared" si="0"/>
        <v>17</v>
      </c>
      <c r="B27" s="156"/>
      <c r="C27" s="156"/>
      <c r="D27" s="156"/>
      <c r="E27" s="156"/>
      <c r="F27" s="181" t="s">
        <v>323</v>
      </c>
      <c r="G27" s="182">
        <f>SUM(G11:G26)</f>
        <v>-25954214.319285952</v>
      </c>
    </row>
    <row r="28" spans="1:14">
      <c r="A28" s="173">
        <f t="shared" si="0"/>
        <v>18</v>
      </c>
      <c r="B28" s="156"/>
      <c r="C28" s="156"/>
      <c r="D28" s="156"/>
      <c r="E28" s="156"/>
      <c r="F28" s="156"/>
      <c r="G28" s="156"/>
    </row>
    <row r="29" spans="1:14">
      <c r="A29" s="173">
        <f t="shared" si="0"/>
        <v>19</v>
      </c>
      <c r="B29" s="156"/>
      <c r="C29" s="156"/>
      <c r="D29" s="156"/>
      <c r="E29" s="156"/>
      <c r="F29" s="156"/>
      <c r="G29" s="156"/>
    </row>
    <row r="30" spans="1:14">
      <c r="A30" s="173">
        <f t="shared" si="0"/>
        <v>20</v>
      </c>
      <c r="B30" s="172" t="s">
        <v>324</v>
      </c>
      <c r="C30" s="156"/>
      <c r="D30" s="156"/>
      <c r="E30" s="156"/>
      <c r="F30" s="156"/>
      <c r="G30" s="156"/>
    </row>
    <row r="31" spans="1:14" ht="15" customHeight="1">
      <c r="A31" s="173">
        <f t="shared" si="0"/>
        <v>21</v>
      </c>
      <c r="B31" s="174">
        <v>43435</v>
      </c>
      <c r="C31" s="175" t="s">
        <v>322</v>
      </c>
      <c r="D31" s="13"/>
      <c r="E31" s="156"/>
      <c r="F31" s="176"/>
      <c r="G31" s="189">
        <v>30263670</v>
      </c>
    </row>
    <row r="32" spans="1:14">
      <c r="A32" s="162">
        <f t="shared" si="0"/>
        <v>22</v>
      </c>
      <c r="B32" s="156"/>
      <c r="C32" s="13"/>
      <c r="D32" s="13"/>
      <c r="E32" s="156"/>
      <c r="F32" s="176"/>
      <c r="G32" s="13"/>
    </row>
    <row r="33" spans="1:7">
      <c r="A33" s="162">
        <f t="shared" si="0"/>
        <v>23</v>
      </c>
      <c r="B33" s="174">
        <v>43800</v>
      </c>
      <c r="C33" s="13">
        <v>0</v>
      </c>
      <c r="D33" s="13"/>
      <c r="E33" s="176"/>
      <c r="F33" s="178"/>
      <c r="G33" s="13">
        <f>+C33</f>
        <v>0</v>
      </c>
    </row>
    <row r="34" spans="1:7">
      <c r="A34" s="162">
        <f t="shared" si="0"/>
        <v>24</v>
      </c>
      <c r="B34" s="156"/>
      <c r="C34" s="156"/>
      <c r="D34" s="156"/>
      <c r="E34" s="156"/>
      <c r="F34" s="156"/>
      <c r="G34" s="156"/>
    </row>
    <row r="35" spans="1:7">
      <c r="A35" s="162">
        <f t="shared" si="0"/>
        <v>25</v>
      </c>
      <c r="B35" s="174">
        <v>43800</v>
      </c>
      <c r="C35" s="13">
        <v>0</v>
      </c>
      <c r="D35" s="13"/>
      <c r="E35" s="176"/>
      <c r="F35" s="178"/>
      <c r="G35" s="13">
        <v>0</v>
      </c>
    </row>
    <row r="36" spans="1:7">
      <c r="A36" s="162">
        <f t="shared" si="0"/>
        <v>26</v>
      </c>
      <c r="F36" s="183" t="s">
        <v>325</v>
      </c>
      <c r="G36" s="184">
        <f>SUM(G31:G35)</f>
        <v>30263670</v>
      </c>
    </row>
    <row r="37" spans="1:7">
      <c r="A37" s="162">
        <f t="shared" si="0"/>
        <v>27</v>
      </c>
      <c r="F37" s="140" t="s">
        <v>326</v>
      </c>
      <c r="G37" s="188">
        <f>+[3]Estimate!$H$53</f>
        <v>0.20258719710855588</v>
      </c>
    </row>
    <row r="38" spans="1:7">
      <c r="A38" s="162">
        <f t="shared" si="0"/>
        <v>28</v>
      </c>
      <c r="F38" s="140" t="s">
        <v>327</v>
      </c>
      <c r="G38" s="185">
        <f>+G36*G37</f>
        <v>6131032.0795182893</v>
      </c>
    </row>
    <row r="39" spans="1:7">
      <c r="A39" s="162">
        <f t="shared" si="0"/>
        <v>29</v>
      </c>
    </row>
    <row r="40" spans="1:7">
      <c r="A40" s="162">
        <f t="shared" si="0"/>
        <v>30</v>
      </c>
      <c r="B40" s="5" t="s">
        <v>52</v>
      </c>
    </row>
    <row r="41" spans="1:7" ht="12.75" customHeight="1">
      <c r="A41" s="162">
        <f t="shared" si="0"/>
        <v>31</v>
      </c>
      <c r="B41" s="5"/>
    </row>
    <row r="42" spans="1:7">
      <c r="A42" s="162">
        <f t="shared" si="0"/>
        <v>32</v>
      </c>
      <c r="B42" s="5"/>
    </row>
    <row r="43" spans="1:7">
      <c r="A43" s="162">
        <f t="shared" si="0"/>
        <v>33</v>
      </c>
      <c r="B43" s="5"/>
    </row>
    <row r="44" spans="1:7">
      <c r="A44" s="162">
        <f t="shared" si="0"/>
        <v>34</v>
      </c>
      <c r="B44" s="5"/>
    </row>
    <row r="45" spans="1:7">
      <c r="A45" s="162">
        <f t="shared" si="0"/>
        <v>35</v>
      </c>
      <c r="B45" s="5"/>
    </row>
    <row r="46" spans="1:7">
      <c r="A46" s="162">
        <f t="shared" si="0"/>
        <v>36</v>
      </c>
      <c r="B46" s="208"/>
      <c r="C46" s="208"/>
      <c r="D46" s="208"/>
      <c r="E46" s="208"/>
      <c r="F46" s="208"/>
      <c r="G46" s="208"/>
    </row>
    <row r="47" spans="1:7">
      <c r="A47" s="162">
        <f t="shared" si="0"/>
        <v>37</v>
      </c>
      <c r="B47" s="208"/>
      <c r="C47" s="208"/>
      <c r="D47" s="208"/>
      <c r="E47" s="208"/>
      <c r="F47" s="208"/>
      <c r="G47" s="208"/>
    </row>
    <row r="48" spans="1:7">
      <c r="A48" s="162">
        <f t="shared" si="0"/>
        <v>38</v>
      </c>
      <c r="B48" s="186"/>
    </row>
    <row r="49" spans="1:7">
      <c r="A49" s="162">
        <f t="shared" si="0"/>
        <v>39</v>
      </c>
      <c r="B49" s="186"/>
    </row>
    <row r="50" spans="1:7">
      <c r="A50" s="162">
        <f t="shared" si="0"/>
        <v>40</v>
      </c>
      <c r="B50" s="186"/>
    </row>
    <row r="51" spans="1:7" ht="12.75" customHeight="1">
      <c r="A51" s="162">
        <f t="shared" si="0"/>
        <v>41</v>
      </c>
      <c r="B51" s="219" t="s">
        <v>328</v>
      </c>
      <c r="C51" s="219"/>
      <c r="D51" s="219"/>
      <c r="E51" s="219"/>
      <c r="F51" s="219"/>
      <c r="G51" s="219"/>
    </row>
    <row r="52" spans="1:7">
      <c r="A52" s="162">
        <f t="shared" si="0"/>
        <v>42</v>
      </c>
      <c r="B52" s="219"/>
      <c r="C52" s="219"/>
      <c r="D52" s="219"/>
      <c r="E52" s="219"/>
      <c r="F52" s="219"/>
      <c r="G52" s="219"/>
    </row>
    <row r="53" spans="1:7">
      <c r="A53" s="162">
        <f t="shared" si="0"/>
        <v>43</v>
      </c>
      <c r="B53" s="219"/>
      <c r="C53" s="219"/>
      <c r="D53" s="219"/>
      <c r="E53" s="219"/>
      <c r="F53" s="219"/>
      <c r="G53" s="219"/>
    </row>
    <row r="54" spans="1:7">
      <c r="A54" s="162">
        <f t="shared" si="0"/>
        <v>44</v>
      </c>
      <c r="B54" s="43" t="s">
        <v>329</v>
      </c>
      <c r="C54" s="187"/>
      <c r="D54" s="187"/>
      <c r="E54" s="187"/>
      <c r="F54" s="187"/>
      <c r="G54" s="187"/>
    </row>
    <row r="55" spans="1:7">
      <c r="A55" s="162">
        <f t="shared" si="0"/>
        <v>45</v>
      </c>
      <c r="B55" s="43" t="s">
        <v>330</v>
      </c>
      <c r="C55" s="187"/>
      <c r="D55" s="187"/>
      <c r="E55" s="187"/>
      <c r="F55" s="187"/>
      <c r="G55" s="187"/>
    </row>
    <row r="56" spans="1:7">
      <c r="A56" s="162">
        <f t="shared" si="0"/>
        <v>46</v>
      </c>
      <c r="B56" s="43" t="s">
        <v>331</v>
      </c>
    </row>
    <row r="57" spans="1:7">
      <c r="A57" s="162">
        <f t="shared" si="0"/>
        <v>47</v>
      </c>
      <c r="B57" s="43" t="s">
        <v>371</v>
      </c>
    </row>
    <row r="58" spans="1:7">
      <c r="A58" s="162">
        <f t="shared" si="0"/>
        <v>48</v>
      </c>
    </row>
    <row r="59" spans="1:7" ht="12.75" customHeight="1">
      <c r="A59" s="162">
        <f t="shared" si="0"/>
        <v>49</v>
      </c>
      <c r="B59" s="191" t="s">
        <v>336</v>
      </c>
      <c r="C59" s="191"/>
      <c r="D59" s="191"/>
      <c r="E59" s="191"/>
      <c r="F59" s="191"/>
      <c r="G59" s="191"/>
    </row>
  </sheetData>
  <mergeCells count="4">
    <mergeCell ref="A3:G3"/>
    <mergeCell ref="A4:G4"/>
    <mergeCell ref="A5:G5"/>
    <mergeCell ref="B51:G53"/>
  </mergeCells>
  <hyperlinks>
    <hyperlink ref="I13" r:id="rId1"/>
    <hyperlink ref="I11" r:id="rId2"/>
  </hyperlinks>
  <pageMargins left="0.7" right="0.7" top="0.75" bottom="0.75" header="0.3" footer="0.3"/>
  <pageSetup scale="90" orientation="portrait" verticalDpi="4294967295" r:id="rId3"/>
  <headerFooter>
    <oddHeader>&amp;L&amp;8 2020 BHP Transmission Rate Estimate Supplemental Supporting Schedules - Workpaper 8&amp;C
ESTIMATED SERVICE YEAR ATRR
BLACK HILLS POWER, INC.&amp;RPage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K17" sqref="K17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43" customFormat="1" ht="15" customHeight="1">
      <c r="A3" s="214" t="s">
        <v>215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145"/>
      <c r="M3" s="145"/>
    </row>
    <row r="4" spans="1:17" s="43" customFormat="1" ht="15" customHeight="1">
      <c r="A4" s="214" t="s">
        <v>214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145"/>
      <c r="M4" s="145"/>
    </row>
    <row r="5" spans="1:17" s="43" customFormat="1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145"/>
      <c r="M5" s="145"/>
    </row>
    <row r="6" spans="1:17" s="43" customFormat="1" ht="15.75">
      <c r="A6" s="157"/>
      <c r="B6" s="157"/>
      <c r="C6" s="158"/>
      <c r="D6" s="158"/>
      <c r="E6" s="158"/>
      <c r="F6" s="158"/>
      <c r="G6" s="158"/>
      <c r="H6" s="158"/>
      <c r="I6" s="158"/>
      <c r="J6" s="158"/>
      <c r="K6" s="163" t="s">
        <v>219</v>
      </c>
      <c r="L6" s="157"/>
      <c r="M6" s="145"/>
    </row>
    <row r="7" spans="1:17" s="43" customFormat="1" ht="16.5">
      <c r="C7" s="158" t="s">
        <v>22</v>
      </c>
      <c r="D7" s="158"/>
      <c r="E7" s="158" t="s">
        <v>213</v>
      </c>
      <c r="F7" s="158"/>
      <c r="G7" s="6" t="s">
        <v>212</v>
      </c>
      <c r="H7" s="158"/>
      <c r="I7" s="6" t="s">
        <v>220</v>
      </c>
      <c r="J7" s="6"/>
      <c r="K7" s="6" t="s">
        <v>211</v>
      </c>
    </row>
    <row r="8" spans="1:17" s="43" customFormat="1" ht="12.75">
      <c r="A8" s="158" t="s">
        <v>3</v>
      </c>
      <c r="B8" s="158"/>
      <c r="C8" s="158"/>
      <c r="D8" s="158"/>
      <c r="E8" s="158" t="s">
        <v>210</v>
      </c>
      <c r="F8" s="158"/>
      <c r="G8" s="158" t="s">
        <v>209</v>
      </c>
      <c r="H8" s="158"/>
      <c r="I8" s="158"/>
      <c r="J8" s="158"/>
      <c r="K8" s="158" t="s">
        <v>208</v>
      </c>
    </row>
    <row r="9" spans="1:17" s="43" customFormat="1" ht="12.75">
      <c r="A9" s="8" t="s">
        <v>5</v>
      </c>
      <c r="B9" s="8"/>
      <c r="C9" s="8" t="s">
        <v>207</v>
      </c>
      <c r="D9" s="8"/>
      <c r="E9" s="144" t="s">
        <v>206</v>
      </c>
      <c r="F9" s="144"/>
      <c r="G9" s="143" t="s">
        <v>205</v>
      </c>
      <c r="H9" s="144"/>
      <c r="I9" s="8" t="s">
        <v>221</v>
      </c>
      <c r="J9" s="143"/>
      <c r="K9" s="142" t="s">
        <v>204</v>
      </c>
      <c r="P9" s="156"/>
      <c r="Q9" s="156"/>
    </row>
    <row r="10" spans="1:17" s="43" customFormat="1" ht="12.75">
      <c r="A10" s="122"/>
      <c r="B10" s="141" t="s">
        <v>203</v>
      </c>
      <c r="D10" s="140"/>
      <c r="E10" s="139"/>
      <c r="F10" s="139"/>
      <c r="G10" s="138"/>
      <c r="H10" s="139"/>
      <c r="I10" s="138"/>
      <c r="J10" s="138"/>
      <c r="K10" s="137"/>
      <c r="P10" s="156"/>
      <c r="Q10" s="156"/>
    </row>
    <row r="11" spans="1:17" s="43" customFormat="1">
      <c r="A11" s="158">
        <v>1</v>
      </c>
      <c r="B11" s="158"/>
      <c r="C11" s="164">
        <v>43070</v>
      </c>
      <c r="D11" s="164"/>
      <c r="E11" s="155">
        <v>17944745.93</v>
      </c>
      <c r="F11" s="146"/>
      <c r="G11" s="155">
        <v>2450694.38</v>
      </c>
      <c r="H11" s="146"/>
      <c r="I11" s="155">
        <v>159531.69</v>
      </c>
      <c r="J11" s="146"/>
      <c r="K11" s="146">
        <f>E11+G11+I11</f>
        <v>20554972</v>
      </c>
      <c r="L11" s="6"/>
      <c r="M11" s="6"/>
      <c r="P11" s="165"/>
      <c r="Q11" s="165"/>
    </row>
    <row r="12" spans="1:17" s="43" customFormat="1">
      <c r="A12" s="133">
        <f t="shared" ref="A12:A28" si="0">A11+1</f>
        <v>2</v>
      </c>
      <c r="B12" s="133"/>
      <c r="C12" s="164">
        <v>43101</v>
      </c>
      <c r="D12" s="164"/>
      <c r="E12" s="155">
        <v>17446453.91736982</v>
      </c>
      <c r="F12" s="146"/>
      <c r="G12" s="155">
        <v>2484734.08</v>
      </c>
      <c r="H12" s="146"/>
      <c r="I12" s="155">
        <v>255849.7649126765</v>
      </c>
      <c r="J12" s="146"/>
      <c r="K12" s="146">
        <f t="shared" ref="K12:K23" si="1">E12+G12+I12</f>
        <v>20187037.762282494</v>
      </c>
      <c r="L12" s="136"/>
      <c r="M12" s="136"/>
      <c r="P12" s="165"/>
      <c r="Q12" s="165"/>
    </row>
    <row r="13" spans="1:17">
      <c r="A13" s="133">
        <f t="shared" si="0"/>
        <v>3</v>
      </c>
      <c r="B13" s="133"/>
      <c r="C13" s="164">
        <v>43132</v>
      </c>
      <c r="D13" s="164"/>
      <c r="E13" s="155">
        <v>17542753.179069623</v>
      </c>
      <c r="F13" s="146"/>
      <c r="G13" s="155">
        <v>2519939.67</v>
      </c>
      <c r="H13" s="146"/>
      <c r="I13" s="155">
        <v>353309.15929752862</v>
      </c>
      <c r="J13" s="146"/>
      <c r="K13" s="146">
        <f t="shared" si="1"/>
        <v>20416002.008367155</v>
      </c>
      <c r="L13" s="135"/>
      <c r="M13" s="135"/>
      <c r="P13" s="165"/>
      <c r="Q13" s="165"/>
    </row>
    <row r="14" spans="1:17">
      <c r="A14" s="133">
        <f t="shared" si="0"/>
        <v>4</v>
      </c>
      <c r="B14" s="133"/>
      <c r="C14" s="164">
        <v>43160</v>
      </c>
      <c r="D14" s="164"/>
      <c r="E14" s="155">
        <v>17578739.815689102</v>
      </c>
      <c r="F14" s="146"/>
      <c r="G14" s="155">
        <v>2555148.14</v>
      </c>
      <c r="H14" s="146"/>
      <c r="I14" s="155">
        <v>462582.37211918994</v>
      </c>
      <c r="J14" s="146"/>
      <c r="K14" s="146">
        <f t="shared" si="1"/>
        <v>20596470.327808291</v>
      </c>
      <c r="L14" s="120"/>
      <c r="M14" s="120"/>
      <c r="N14" s="119"/>
      <c r="P14" s="165"/>
      <c r="Q14" s="165"/>
    </row>
    <row r="15" spans="1:17">
      <c r="A15" s="133">
        <f t="shared" si="0"/>
        <v>5</v>
      </c>
      <c r="B15" s="133"/>
      <c r="C15" s="164">
        <v>43191</v>
      </c>
      <c r="D15" s="164"/>
      <c r="E15" s="155">
        <v>17686576.681872834</v>
      </c>
      <c r="F15" s="146"/>
      <c r="G15" s="155">
        <v>2590355.5499999998</v>
      </c>
      <c r="H15" s="146"/>
      <c r="I15" s="155">
        <v>1113572.2694234243</v>
      </c>
      <c r="J15" s="146"/>
      <c r="K15" s="146">
        <f t="shared" si="1"/>
        <v>21390504.501296259</v>
      </c>
      <c r="L15" s="120"/>
      <c r="M15" s="120"/>
      <c r="N15" s="119"/>
      <c r="P15" s="165"/>
      <c r="Q15" s="165"/>
    </row>
    <row r="16" spans="1:17">
      <c r="A16" s="133">
        <f t="shared" si="0"/>
        <v>6</v>
      </c>
      <c r="B16" s="133"/>
      <c r="C16" s="164">
        <v>43221</v>
      </c>
      <c r="D16" s="164"/>
      <c r="E16" s="155">
        <v>17795898.066605091</v>
      </c>
      <c r="F16" s="146"/>
      <c r="G16" s="155">
        <v>2625568.62</v>
      </c>
      <c r="H16" s="146"/>
      <c r="I16" s="155">
        <v>1309214.0554592609</v>
      </c>
      <c r="J16" s="146"/>
      <c r="K16" s="146">
        <f t="shared" si="1"/>
        <v>21730680.742064353</v>
      </c>
      <c r="L16" s="120"/>
      <c r="M16" s="120"/>
      <c r="N16" s="119"/>
      <c r="P16" s="165"/>
      <c r="Q16" s="165"/>
    </row>
    <row r="17" spans="1:17">
      <c r="A17" s="133">
        <f t="shared" si="0"/>
        <v>7</v>
      </c>
      <c r="B17" s="133"/>
      <c r="C17" s="164">
        <v>43252</v>
      </c>
      <c r="D17" s="164"/>
      <c r="E17" s="155">
        <v>17670944.696190093</v>
      </c>
      <c r="F17" s="146"/>
      <c r="G17" s="155">
        <v>2650900.9700000002</v>
      </c>
      <c r="H17" s="146"/>
      <c r="I17" s="155">
        <v>1510303.2264590387</v>
      </c>
      <c r="J17" s="146"/>
      <c r="K17" s="146">
        <f t="shared" si="1"/>
        <v>21832148.892649129</v>
      </c>
      <c r="P17" s="165"/>
      <c r="Q17" s="165"/>
    </row>
    <row r="18" spans="1:17">
      <c r="A18" s="133">
        <f t="shared" si="0"/>
        <v>8</v>
      </c>
      <c r="B18" s="133"/>
      <c r="C18" s="164">
        <v>43282</v>
      </c>
      <c r="D18" s="164"/>
      <c r="E18" s="155">
        <v>17716989.216611594</v>
      </c>
      <c r="F18" s="146"/>
      <c r="G18" s="155">
        <v>2678355.67</v>
      </c>
      <c r="H18" s="146"/>
      <c r="I18" s="155">
        <v>1716326.9564129375</v>
      </c>
      <c r="J18" s="146"/>
      <c r="K18" s="146">
        <f t="shared" si="1"/>
        <v>22111671.843024533</v>
      </c>
      <c r="P18" s="165"/>
      <c r="Q18" s="165"/>
    </row>
    <row r="19" spans="1:17">
      <c r="A19" s="133">
        <f t="shared" si="0"/>
        <v>9</v>
      </c>
      <c r="B19" s="133"/>
      <c r="C19" s="164">
        <v>43313</v>
      </c>
      <c r="D19" s="164"/>
      <c r="E19" s="155">
        <v>17946927.189431105</v>
      </c>
      <c r="F19" s="146"/>
      <c r="G19" s="155">
        <v>2714706.11</v>
      </c>
      <c r="H19" s="146"/>
      <c r="I19" s="155">
        <v>1917105.3769210177</v>
      </c>
      <c r="J19" s="146"/>
      <c r="K19" s="146">
        <f t="shared" si="1"/>
        <v>22578738.676352121</v>
      </c>
      <c r="P19" s="165"/>
      <c r="Q19" s="165"/>
    </row>
    <row r="20" spans="1:17">
      <c r="A20" s="133">
        <f t="shared" si="0"/>
        <v>10</v>
      </c>
      <c r="B20" s="133"/>
      <c r="C20" s="164">
        <v>43344</v>
      </c>
      <c r="D20" s="164"/>
      <c r="E20" s="155">
        <v>17973806.511934586</v>
      </c>
      <c r="F20" s="146"/>
      <c r="G20" s="155">
        <v>2751051.02</v>
      </c>
      <c r="H20" s="146"/>
      <c r="I20" s="155">
        <v>2120149.2278931583</v>
      </c>
      <c r="J20" s="146"/>
      <c r="K20" s="146">
        <f t="shared" si="1"/>
        <v>22845006.759827744</v>
      </c>
      <c r="P20" s="165"/>
      <c r="Q20" s="165"/>
    </row>
    <row r="21" spans="1:17">
      <c r="A21" s="133">
        <f t="shared" si="0"/>
        <v>11</v>
      </c>
      <c r="B21" s="133"/>
      <c r="C21" s="164">
        <v>43374</v>
      </c>
      <c r="D21" s="164"/>
      <c r="E21" s="155">
        <v>18069474.801516704</v>
      </c>
      <c r="F21" s="146"/>
      <c r="G21" s="155">
        <v>2787395.19</v>
      </c>
      <c r="H21" s="146"/>
      <c r="I21" s="155">
        <v>2336992.5234677531</v>
      </c>
      <c r="J21" s="146"/>
      <c r="K21" s="146">
        <f t="shared" si="1"/>
        <v>23193862.514984459</v>
      </c>
      <c r="P21" s="165"/>
      <c r="Q21" s="165"/>
    </row>
    <row r="22" spans="1:17">
      <c r="A22" s="133">
        <f t="shared" si="0"/>
        <v>12</v>
      </c>
      <c r="B22" s="133"/>
      <c r="C22" s="164">
        <v>43405</v>
      </c>
      <c r="D22" s="164"/>
      <c r="E22" s="155">
        <v>18183513.50272388</v>
      </c>
      <c r="F22" s="146"/>
      <c r="G22" s="155">
        <v>2823829.4000000004</v>
      </c>
      <c r="H22" s="146"/>
      <c r="I22" s="155">
        <v>2529664.909490359</v>
      </c>
      <c r="J22" s="146"/>
      <c r="K22" s="146">
        <f t="shared" si="1"/>
        <v>23537007.812214237</v>
      </c>
      <c r="P22" s="165"/>
      <c r="Q22" s="165"/>
    </row>
    <row r="23" spans="1:17">
      <c r="A23" s="133">
        <f t="shared" si="0"/>
        <v>13</v>
      </c>
      <c r="B23" s="133"/>
      <c r="C23" s="164">
        <v>43435</v>
      </c>
      <c r="D23" s="164"/>
      <c r="E23" s="155">
        <v>18229100.984651692</v>
      </c>
      <c r="F23" s="146"/>
      <c r="G23" s="155">
        <v>2860353.6399999997</v>
      </c>
      <c r="H23" s="146"/>
      <c r="I23" s="155">
        <v>2716247.6924859639</v>
      </c>
      <c r="J23" s="146"/>
      <c r="K23" s="146">
        <f t="shared" si="1"/>
        <v>23805702.317137659</v>
      </c>
      <c r="P23" s="165"/>
      <c r="Q23" s="165"/>
    </row>
    <row r="24" spans="1:17">
      <c r="A24" s="133">
        <f t="shared" si="0"/>
        <v>14</v>
      </c>
      <c r="B24" s="133"/>
      <c r="C24" s="166" t="s">
        <v>202</v>
      </c>
      <c r="D24" s="166"/>
      <c r="E24" s="146">
        <f>AVERAGE(E11:E23)</f>
        <v>17829686.499512777</v>
      </c>
      <c r="F24" s="146"/>
      <c r="G24" s="146">
        <f>AVERAGE(G11:G23)</f>
        <v>2653310.1876923074</v>
      </c>
      <c r="H24" s="146"/>
      <c r="I24" s="146">
        <f>AVERAGE(I11:I23)</f>
        <v>1423142.2480263314</v>
      </c>
      <c r="J24" s="146"/>
      <c r="K24" s="146">
        <f>AVERAGE(K11:K23)</f>
        <v>21906138.935231414</v>
      </c>
      <c r="P24" s="167"/>
      <c r="Q24" s="167"/>
    </row>
    <row r="25" spans="1:17">
      <c r="A25" s="133">
        <f t="shared" si="0"/>
        <v>15</v>
      </c>
      <c r="B25" s="133"/>
      <c r="C25" s="134"/>
      <c r="D25" s="134"/>
    </row>
    <row r="26" spans="1:17">
      <c r="A26" s="133">
        <f t="shared" si="0"/>
        <v>16</v>
      </c>
      <c r="B26" s="132" t="s">
        <v>201</v>
      </c>
      <c r="D26" s="132"/>
    </row>
    <row r="27" spans="1:17">
      <c r="A27" s="133">
        <f t="shared" si="0"/>
        <v>17</v>
      </c>
      <c r="B27" s="132" t="s">
        <v>200</v>
      </c>
      <c r="D27" s="132"/>
    </row>
    <row r="28" spans="1:17">
      <c r="A28" s="133">
        <f t="shared" si="0"/>
        <v>18</v>
      </c>
      <c r="B28" s="132" t="s">
        <v>222</v>
      </c>
      <c r="D28" s="132"/>
    </row>
    <row r="29" spans="1:17">
      <c r="B29" s="132" t="s">
        <v>223</v>
      </c>
    </row>
    <row r="31" spans="1:17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</row>
    <row r="32" spans="1:17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</row>
    <row r="33" spans="1:15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</row>
    <row r="34" spans="1:15">
      <c r="A34" s="122"/>
      <c r="B34" s="122"/>
      <c r="C34" s="131"/>
      <c r="D34" s="131"/>
      <c r="E34" s="131"/>
      <c r="F34" s="131"/>
      <c r="G34" s="130"/>
      <c r="H34" s="131"/>
      <c r="I34" s="130"/>
      <c r="J34" s="130"/>
      <c r="K34" s="130"/>
      <c r="L34" s="119"/>
      <c r="M34" s="119"/>
      <c r="N34" s="119"/>
      <c r="O34" s="119"/>
    </row>
    <row r="35" spans="1:15">
      <c r="A35" s="122"/>
      <c r="B35" s="122"/>
      <c r="C35" s="129"/>
      <c r="D35" s="129"/>
      <c r="E35" s="129"/>
      <c r="F35" s="129"/>
      <c r="G35" s="128"/>
      <c r="H35" s="129"/>
      <c r="I35" s="128"/>
      <c r="J35" s="128"/>
      <c r="K35" s="128"/>
      <c r="L35" s="119"/>
      <c r="M35" s="119"/>
      <c r="N35" s="119"/>
      <c r="O35" s="119"/>
    </row>
    <row r="36" spans="1:15">
      <c r="A36" s="122"/>
      <c r="B36" s="122"/>
      <c r="C36" s="123"/>
      <c r="D36" s="123"/>
      <c r="E36" s="119"/>
      <c r="F36" s="119"/>
      <c r="G36" s="127"/>
      <c r="H36" s="119"/>
      <c r="I36" s="127"/>
      <c r="J36" s="127"/>
      <c r="K36" s="127"/>
      <c r="L36" s="119"/>
      <c r="M36" s="119"/>
      <c r="N36" s="119"/>
      <c r="O36" s="119"/>
    </row>
    <row r="37" spans="1:15">
      <c r="A37" s="126"/>
      <c r="B37" s="126"/>
      <c r="C37" s="125"/>
      <c r="D37" s="125"/>
      <c r="E37" s="124"/>
      <c r="F37" s="124"/>
      <c r="G37" s="120"/>
      <c r="H37" s="124"/>
      <c r="I37" s="120"/>
      <c r="J37" s="120"/>
      <c r="K37" s="120"/>
      <c r="L37" s="119"/>
      <c r="M37" s="119"/>
      <c r="N37" s="119"/>
      <c r="O37" s="119"/>
    </row>
    <row r="38" spans="1:15">
      <c r="A38" s="122"/>
      <c r="B38" s="122"/>
      <c r="C38" s="123"/>
      <c r="D38" s="123"/>
      <c r="E38" s="121"/>
      <c r="F38" s="121"/>
      <c r="G38" s="120"/>
      <c r="H38" s="121"/>
      <c r="I38" s="120"/>
      <c r="J38" s="120"/>
      <c r="K38" s="120"/>
      <c r="L38" s="119"/>
      <c r="M38" s="119"/>
      <c r="N38" s="119"/>
      <c r="O38" s="119"/>
    </row>
    <row r="39" spans="1:15">
      <c r="A39" s="122"/>
      <c r="B39" s="122"/>
      <c r="C39" s="121"/>
      <c r="D39" s="121"/>
      <c r="E39" s="121"/>
      <c r="F39" s="121"/>
      <c r="G39" s="120"/>
      <c r="H39" s="121"/>
      <c r="I39" s="120"/>
      <c r="J39" s="120"/>
      <c r="K39" s="120"/>
      <c r="L39" s="119"/>
      <c r="M39" s="119"/>
      <c r="N39" s="119"/>
      <c r="O39" s="119"/>
    </row>
    <row r="40" spans="1:15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</row>
    <row r="41" spans="1:15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</row>
    <row r="42" spans="1:15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</row>
    <row r="43" spans="1:15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</row>
    <row r="44" spans="1:15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4294967295" r:id="rId1"/>
  <headerFooter>
    <oddHeader>&amp;L&amp;8 2020 BHP Transmission Rate Estimate Supplemental Supporting Schedules - Workpaper 9&amp;C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topLeftCell="A7" zoomScaleNormal="100" workbookViewId="0">
      <selection activeCell="G26" sqref="G26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43" customFormat="1" ht="15" customHeight="1">
      <c r="A3" s="214" t="s">
        <v>337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145"/>
      <c r="M3" s="145"/>
    </row>
    <row r="4" spans="1:17" s="43" customFormat="1" ht="15" customHeight="1">
      <c r="A4" s="214" t="s">
        <v>338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145"/>
      <c r="M4" s="145"/>
    </row>
    <row r="5" spans="1:17" s="43" customFormat="1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145"/>
      <c r="M5" s="145"/>
    </row>
    <row r="6" spans="1:17" s="43" customFormat="1" ht="15.75">
      <c r="A6" s="169"/>
      <c r="B6" s="169"/>
      <c r="C6" s="170"/>
      <c r="D6" s="170"/>
      <c r="E6" s="170"/>
      <c r="F6" s="170"/>
      <c r="G6" s="170"/>
      <c r="H6" s="170"/>
      <c r="I6" s="170"/>
      <c r="J6" s="170"/>
      <c r="K6" s="163" t="s">
        <v>219</v>
      </c>
      <c r="L6" s="169"/>
      <c r="M6" s="145"/>
    </row>
    <row r="7" spans="1:17" s="43" customFormat="1" ht="16.5">
      <c r="C7" s="170" t="s">
        <v>22</v>
      </c>
      <c r="D7" s="170"/>
      <c r="E7" s="197" t="s">
        <v>213</v>
      </c>
      <c r="F7" s="170"/>
      <c r="G7" s="201" t="s">
        <v>212</v>
      </c>
      <c r="H7" s="170"/>
      <c r="I7" s="6" t="s">
        <v>220</v>
      </c>
      <c r="J7" s="6"/>
      <c r="K7" s="6" t="s">
        <v>211</v>
      </c>
    </row>
    <row r="8" spans="1:17" s="43" customFormat="1" ht="12.75">
      <c r="A8" s="170" t="s">
        <v>3</v>
      </c>
      <c r="B8" s="170"/>
      <c r="C8" s="170"/>
      <c r="D8" s="170"/>
      <c r="E8" s="197" t="s">
        <v>210</v>
      </c>
      <c r="F8" s="170"/>
      <c r="G8" s="197" t="s">
        <v>209</v>
      </c>
      <c r="H8" s="170"/>
      <c r="I8" s="170"/>
      <c r="J8" s="170"/>
      <c r="K8" s="170" t="s">
        <v>208</v>
      </c>
    </row>
    <row r="9" spans="1:17" s="43" customFormat="1" ht="12.75">
      <c r="A9" s="8" t="s">
        <v>5</v>
      </c>
      <c r="B9" s="8"/>
      <c r="C9" s="8" t="s">
        <v>207</v>
      </c>
      <c r="D9" s="8"/>
      <c r="E9" s="198" t="s">
        <v>206</v>
      </c>
      <c r="F9" s="144"/>
      <c r="G9" s="202" t="s">
        <v>205</v>
      </c>
      <c r="H9" s="144"/>
      <c r="I9" s="8" t="s">
        <v>221</v>
      </c>
      <c r="J9" s="143"/>
      <c r="K9" s="142" t="s">
        <v>204</v>
      </c>
      <c r="P9" s="156"/>
      <c r="Q9" s="156"/>
    </row>
    <row r="10" spans="1:17" s="43" customFormat="1" ht="12.75">
      <c r="A10" s="122"/>
      <c r="B10" s="141" t="s">
        <v>203</v>
      </c>
      <c r="D10" s="140"/>
      <c r="E10" s="199"/>
      <c r="F10" s="139"/>
      <c r="G10" s="203"/>
      <c r="H10" s="139"/>
      <c r="I10" s="138"/>
      <c r="J10" s="138"/>
      <c r="K10" s="137"/>
      <c r="P10" s="156"/>
      <c r="Q10" s="156"/>
    </row>
    <row r="11" spans="1:17" s="43" customFormat="1">
      <c r="A11" s="170">
        <v>1</v>
      </c>
      <c r="B11" s="170"/>
      <c r="C11" s="164">
        <v>43070</v>
      </c>
      <c r="D11" s="164"/>
      <c r="E11" s="200">
        <v>44141667.160000026</v>
      </c>
      <c r="F11" s="146"/>
      <c r="G11" s="200">
        <v>7058966.879999999</v>
      </c>
      <c r="H11" s="146"/>
      <c r="I11" s="155">
        <v>70907928.859999999</v>
      </c>
      <c r="J11" s="146"/>
      <c r="K11" s="146">
        <f>E11+G11+I11</f>
        <v>122108562.90000002</v>
      </c>
      <c r="L11" s="6"/>
      <c r="M11" s="6"/>
      <c r="P11" s="165"/>
      <c r="Q11" s="165"/>
    </row>
    <row r="12" spans="1:17" s="43" customFormat="1">
      <c r="A12" s="133">
        <f t="shared" ref="A12:A28" si="0">A11+1</f>
        <v>2</v>
      </c>
      <c r="B12" s="133"/>
      <c r="C12" s="164">
        <v>43101</v>
      </c>
      <c r="D12" s="164"/>
      <c r="E12" s="200">
        <v>38334423.270000011</v>
      </c>
      <c r="F12" s="146"/>
      <c r="G12" s="200">
        <v>7616453.8299999991</v>
      </c>
      <c r="H12" s="146"/>
      <c r="I12" s="155">
        <v>71991499.75</v>
      </c>
      <c r="J12" s="146"/>
      <c r="K12" s="146">
        <f t="shared" ref="K12:K23" si="1">E12+G12+I12</f>
        <v>117942376.85000001</v>
      </c>
      <c r="L12" s="136"/>
      <c r="M12" s="136"/>
      <c r="P12" s="165"/>
      <c r="Q12" s="165"/>
    </row>
    <row r="13" spans="1:17">
      <c r="A13" s="133">
        <f t="shared" si="0"/>
        <v>3</v>
      </c>
      <c r="B13" s="133"/>
      <c r="C13" s="164">
        <v>43132</v>
      </c>
      <c r="D13" s="164"/>
      <c r="E13" s="200">
        <v>38343453.420000032</v>
      </c>
      <c r="F13" s="146"/>
      <c r="G13" s="200">
        <v>7618591.8999999994</v>
      </c>
      <c r="H13" s="146"/>
      <c r="I13" s="155">
        <v>72444546.629999995</v>
      </c>
      <c r="J13" s="146"/>
      <c r="K13" s="146">
        <f t="shared" si="1"/>
        <v>118406591.95000002</v>
      </c>
      <c r="L13" s="135"/>
      <c r="M13" s="135"/>
      <c r="P13" s="165"/>
      <c r="Q13" s="165"/>
    </row>
    <row r="14" spans="1:17">
      <c r="A14" s="133">
        <f t="shared" si="0"/>
        <v>4</v>
      </c>
      <c r="B14" s="133"/>
      <c r="C14" s="164">
        <v>43160</v>
      </c>
      <c r="D14" s="164"/>
      <c r="E14" s="200">
        <v>38305502.739999995</v>
      </c>
      <c r="F14" s="146"/>
      <c r="G14" s="200">
        <v>7617838.8499999996</v>
      </c>
      <c r="H14" s="146"/>
      <c r="I14" s="155">
        <v>70519812.699999988</v>
      </c>
      <c r="J14" s="146"/>
      <c r="K14" s="146">
        <f t="shared" si="1"/>
        <v>116443154.28999999</v>
      </c>
      <c r="L14" s="120"/>
      <c r="M14" s="120"/>
      <c r="N14" s="119"/>
      <c r="P14" s="165"/>
      <c r="Q14" s="165"/>
    </row>
    <row r="15" spans="1:17">
      <c r="A15" s="133">
        <f t="shared" si="0"/>
        <v>5</v>
      </c>
      <c r="B15" s="133"/>
      <c r="C15" s="164">
        <v>43191</v>
      </c>
      <c r="D15" s="164"/>
      <c r="E15" s="200">
        <v>38369248.200000003</v>
      </c>
      <c r="F15" s="146"/>
      <c r="G15" s="200">
        <v>7618083.959999999</v>
      </c>
      <c r="H15" s="146"/>
      <c r="I15" s="155">
        <v>70726527.969999999</v>
      </c>
      <c r="J15" s="146"/>
      <c r="K15" s="146">
        <f t="shared" si="1"/>
        <v>116713860.13</v>
      </c>
      <c r="L15" s="120"/>
      <c r="M15" s="120"/>
      <c r="N15" s="119"/>
      <c r="P15" s="165"/>
      <c r="Q15" s="165"/>
    </row>
    <row r="16" spans="1:17">
      <c r="A16" s="133">
        <f t="shared" si="0"/>
        <v>6</v>
      </c>
      <c r="B16" s="133"/>
      <c r="C16" s="164">
        <v>43221</v>
      </c>
      <c r="D16" s="164"/>
      <c r="E16" s="200">
        <v>38443631.540000021</v>
      </c>
      <c r="F16" s="146"/>
      <c r="G16" s="200">
        <v>7620555.5399999991</v>
      </c>
      <c r="H16" s="146"/>
      <c r="I16" s="155">
        <v>72289325.599999994</v>
      </c>
      <c r="J16" s="146"/>
      <c r="K16" s="146">
        <f t="shared" si="1"/>
        <v>118353512.68000001</v>
      </c>
      <c r="L16" s="120"/>
      <c r="M16" s="120"/>
      <c r="N16" s="119"/>
      <c r="P16" s="165"/>
      <c r="Q16" s="165"/>
    </row>
    <row r="17" spans="1:17">
      <c r="A17" s="133">
        <f t="shared" si="0"/>
        <v>7</v>
      </c>
      <c r="B17" s="133"/>
      <c r="C17" s="164">
        <v>43252</v>
      </c>
      <c r="D17" s="164"/>
      <c r="E17" s="200">
        <v>38227754.189999998</v>
      </c>
      <c r="F17" s="146"/>
      <c r="G17" s="200">
        <v>7610687.8699999992</v>
      </c>
      <c r="H17" s="146"/>
      <c r="I17" s="155">
        <v>72566455.61999999</v>
      </c>
      <c r="J17" s="146"/>
      <c r="K17" s="146">
        <f t="shared" si="1"/>
        <v>118404897.67999998</v>
      </c>
      <c r="P17" s="165"/>
      <c r="Q17" s="165"/>
    </row>
    <row r="18" spans="1:17">
      <c r="A18" s="133">
        <f t="shared" si="0"/>
        <v>8</v>
      </c>
      <c r="B18" s="133"/>
      <c r="C18" s="164">
        <v>43282</v>
      </c>
      <c r="D18" s="164"/>
      <c r="E18" s="200">
        <v>38229525.100000009</v>
      </c>
      <c r="F18" s="146"/>
      <c r="G18" s="200">
        <v>7880432.4799999995</v>
      </c>
      <c r="H18" s="146"/>
      <c r="I18" s="155">
        <v>73601391.949999988</v>
      </c>
      <c r="J18" s="146"/>
      <c r="K18" s="146">
        <f t="shared" si="1"/>
        <v>119711349.53</v>
      </c>
      <c r="P18" s="165"/>
      <c r="Q18" s="165"/>
    </row>
    <row r="19" spans="1:17">
      <c r="A19" s="133">
        <f t="shared" si="0"/>
        <v>9</v>
      </c>
      <c r="B19" s="133"/>
      <c r="C19" s="164">
        <v>43313</v>
      </c>
      <c r="D19" s="164"/>
      <c r="E19" s="200">
        <v>38747518.160000011</v>
      </c>
      <c r="F19" s="146"/>
      <c r="G19" s="200">
        <v>7878232.2899999991</v>
      </c>
      <c r="H19" s="146"/>
      <c r="I19" s="155">
        <v>74119465.359999999</v>
      </c>
      <c r="J19" s="146"/>
      <c r="K19" s="146">
        <f t="shared" si="1"/>
        <v>120745215.81</v>
      </c>
      <c r="P19" s="165"/>
      <c r="Q19" s="165"/>
    </row>
    <row r="20" spans="1:17">
      <c r="A20" s="133">
        <f t="shared" si="0"/>
        <v>10</v>
      </c>
      <c r="B20" s="133"/>
      <c r="C20" s="164">
        <v>43344</v>
      </c>
      <c r="D20" s="164"/>
      <c r="E20" s="200">
        <v>39086304.51000002</v>
      </c>
      <c r="F20" s="146"/>
      <c r="G20" s="200">
        <v>7877890.7999999989</v>
      </c>
      <c r="H20" s="146"/>
      <c r="I20" s="155">
        <v>74504111.079999998</v>
      </c>
      <c r="J20" s="146"/>
      <c r="K20" s="146">
        <f t="shared" si="1"/>
        <v>121468306.39000002</v>
      </c>
      <c r="P20" s="165"/>
      <c r="Q20" s="165"/>
    </row>
    <row r="21" spans="1:17">
      <c r="A21" s="133">
        <f t="shared" si="0"/>
        <v>11</v>
      </c>
      <c r="B21" s="133"/>
      <c r="C21" s="164">
        <v>43374</v>
      </c>
      <c r="D21" s="164"/>
      <c r="E21" s="200">
        <v>39389883.249999985</v>
      </c>
      <c r="F21" s="146"/>
      <c r="G21" s="200">
        <v>7877890.7999999989</v>
      </c>
      <c r="H21" s="146"/>
      <c r="I21" s="155">
        <v>74462922.280000001</v>
      </c>
      <c r="J21" s="146"/>
      <c r="K21" s="146">
        <f t="shared" si="1"/>
        <v>121730696.32999998</v>
      </c>
      <c r="P21" s="165"/>
      <c r="Q21" s="165"/>
    </row>
    <row r="22" spans="1:17">
      <c r="A22" s="133">
        <f t="shared" si="0"/>
        <v>12</v>
      </c>
      <c r="B22" s="133"/>
      <c r="C22" s="164">
        <v>43405</v>
      </c>
      <c r="D22" s="164"/>
      <c r="E22" s="200">
        <v>40037523.989999995</v>
      </c>
      <c r="F22" s="146"/>
      <c r="G22" s="200">
        <v>7921110.1200000001</v>
      </c>
      <c r="H22" s="146"/>
      <c r="I22" s="155">
        <v>74596278.25</v>
      </c>
      <c r="J22" s="146"/>
      <c r="K22" s="146">
        <f t="shared" si="1"/>
        <v>122554912.35999998</v>
      </c>
      <c r="P22" s="165"/>
      <c r="Q22" s="165"/>
    </row>
    <row r="23" spans="1:17">
      <c r="A23" s="133">
        <f t="shared" si="0"/>
        <v>13</v>
      </c>
      <c r="B23" s="133"/>
      <c r="C23" s="164">
        <v>43435</v>
      </c>
      <c r="D23" s="164"/>
      <c r="E23" s="200">
        <v>42832155.160000011</v>
      </c>
      <c r="F23" s="146"/>
      <c r="G23" s="200">
        <v>7921110.1200000001</v>
      </c>
      <c r="H23" s="146"/>
      <c r="I23" s="155">
        <v>74545777.719999984</v>
      </c>
      <c r="J23" s="146"/>
      <c r="K23" s="146">
        <f t="shared" si="1"/>
        <v>125299043</v>
      </c>
      <c r="P23" s="165"/>
      <c r="Q23" s="165"/>
    </row>
    <row r="24" spans="1:17">
      <c r="A24" s="133">
        <f t="shared" si="0"/>
        <v>14</v>
      </c>
      <c r="B24" s="133"/>
      <c r="C24" s="166" t="s">
        <v>202</v>
      </c>
      <c r="D24" s="166"/>
      <c r="E24" s="146">
        <f>AVERAGE(E11:E23)</f>
        <v>39422199.28384617</v>
      </c>
      <c r="F24" s="146"/>
      <c r="G24" s="146">
        <f>AVERAGE(G11:G23)</f>
        <v>7701372.7261538459</v>
      </c>
      <c r="H24" s="146"/>
      <c r="I24" s="146">
        <f>AVERAGE(I11:I23)</f>
        <v>72867387.982307687</v>
      </c>
      <c r="J24" s="146"/>
      <c r="K24" s="146">
        <f>AVERAGE(K11:K23)</f>
        <v>119990959.99230768</v>
      </c>
      <c r="P24" s="167"/>
      <c r="Q24" s="167"/>
    </row>
    <row r="25" spans="1:17">
      <c r="A25" s="133">
        <f t="shared" si="0"/>
        <v>15</v>
      </c>
      <c r="B25" s="133"/>
      <c r="C25" s="134"/>
      <c r="D25" s="134"/>
    </row>
    <row r="26" spans="1:17">
      <c r="A26" s="133">
        <f t="shared" si="0"/>
        <v>16</v>
      </c>
      <c r="B26" s="132" t="s">
        <v>201</v>
      </c>
      <c r="D26" s="132"/>
    </row>
    <row r="27" spans="1:17">
      <c r="A27" s="133">
        <f t="shared" si="0"/>
        <v>17</v>
      </c>
      <c r="B27" s="132" t="s">
        <v>200</v>
      </c>
      <c r="D27" s="132"/>
    </row>
    <row r="28" spans="1:17">
      <c r="A28" s="133">
        <f t="shared" si="0"/>
        <v>18</v>
      </c>
      <c r="B28" s="132" t="s">
        <v>222</v>
      </c>
      <c r="D28" s="132"/>
    </row>
    <row r="29" spans="1:17">
      <c r="B29" s="132" t="s">
        <v>223</v>
      </c>
    </row>
    <row r="31" spans="1:17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</row>
    <row r="32" spans="1:17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</row>
    <row r="33" spans="1:15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</row>
    <row r="34" spans="1:15">
      <c r="A34" s="122"/>
      <c r="B34" s="122"/>
      <c r="C34" s="131"/>
      <c r="D34" s="131"/>
      <c r="E34" s="131"/>
      <c r="F34" s="131"/>
      <c r="G34" s="130"/>
      <c r="H34" s="131"/>
      <c r="I34" s="130"/>
      <c r="J34" s="130"/>
      <c r="K34" s="130"/>
      <c r="L34" s="119"/>
      <c r="M34" s="119"/>
      <c r="N34" s="119"/>
      <c r="O34" s="119"/>
    </row>
    <row r="35" spans="1:15">
      <c r="A35" s="122"/>
      <c r="B35" s="122"/>
      <c r="C35" s="129"/>
      <c r="D35" s="129"/>
      <c r="E35" s="129"/>
      <c r="F35" s="129"/>
      <c r="G35" s="128"/>
      <c r="H35" s="129"/>
      <c r="I35" s="128"/>
      <c r="J35" s="128"/>
      <c r="K35" s="128"/>
      <c r="L35" s="119"/>
      <c r="M35" s="119"/>
      <c r="N35" s="119"/>
      <c r="O35" s="119"/>
    </row>
    <row r="36" spans="1:15">
      <c r="A36" s="122"/>
      <c r="B36" s="122"/>
      <c r="C36" s="123"/>
      <c r="D36" s="123"/>
      <c r="E36" s="119"/>
      <c r="F36" s="119"/>
      <c r="G36" s="127"/>
      <c r="H36" s="119"/>
      <c r="I36" s="127"/>
      <c r="J36" s="127"/>
      <c r="K36" s="127"/>
      <c r="L36" s="119"/>
      <c r="M36" s="119"/>
      <c r="N36" s="119"/>
      <c r="O36" s="119"/>
    </row>
    <row r="37" spans="1:15">
      <c r="A37" s="126"/>
      <c r="B37" s="126"/>
      <c r="C37" s="125"/>
      <c r="D37" s="125"/>
      <c r="E37" s="124"/>
      <c r="F37" s="124"/>
      <c r="G37" s="120"/>
      <c r="H37" s="124"/>
      <c r="I37" s="120"/>
      <c r="J37" s="120"/>
      <c r="K37" s="120"/>
      <c r="L37" s="119"/>
      <c r="M37" s="119"/>
      <c r="N37" s="119"/>
      <c r="O37" s="119"/>
    </row>
    <row r="38" spans="1:15">
      <c r="A38" s="122"/>
      <c r="B38" s="122"/>
      <c r="C38" s="123"/>
      <c r="D38" s="123"/>
      <c r="E38" s="121"/>
      <c r="F38" s="121"/>
      <c r="G38" s="120"/>
      <c r="H38" s="121"/>
      <c r="I38" s="120"/>
      <c r="J38" s="120"/>
      <c r="K38" s="120"/>
      <c r="L38" s="119"/>
      <c r="M38" s="119"/>
      <c r="N38" s="119"/>
      <c r="O38" s="119"/>
    </row>
    <row r="39" spans="1:15">
      <c r="A39" s="122"/>
      <c r="B39" s="122"/>
      <c r="C39" s="121"/>
      <c r="D39" s="121"/>
      <c r="E39" s="121"/>
      <c r="F39" s="121"/>
      <c r="G39" s="120"/>
      <c r="H39" s="121"/>
      <c r="I39" s="120"/>
      <c r="J39" s="120"/>
      <c r="K39" s="120"/>
      <c r="L39" s="119"/>
      <c r="M39" s="119"/>
      <c r="N39" s="119"/>
      <c r="O39" s="119"/>
    </row>
    <row r="40" spans="1:15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</row>
    <row r="41" spans="1:15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</row>
    <row r="42" spans="1:15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</row>
    <row r="43" spans="1:15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</row>
    <row r="44" spans="1:15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</row>
  </sheetData>
  <mergeCells count="3">
    <mergeCell ref="A3:K3"/>
    <mergeCell ref="A4:K4"/>
    <mergeCell ref="A5:K5"/>
  </mergeCells>
  <pageMargins left="0.7" right="0.7" top="0.75" bottom="0.75" header="0.3" footer="0.3"/>
  <pageSetup scale="85" orientation="portrait" verticalDpi="4294967295" r:id="rId1"/>
  <headerFooter>
    <oddHeader>&amp;L&amp;8 2020 BHP Transmission Rate Estimate Supplemental Supporting Schedules - Workpaper 10&amp;C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4"/>
  <sheetViews>
    <sheetView workbookViewId="0">
      <selection activeCell="G16" sqref="G16"/>
    </sheetView>
  </sheetViews>
  <sheetFormatPr defaultRowHeight="15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</cols>
  <sheetData>
    <row r="3" spans="1:14" s="43" customFormat="1" ht="15" customHeight="1">
      <c r="A3" s="214" t="s">
        <v>339</v>
      </c>
      <c r="B3" s="214"/>
      <c r="C3" s="214"/>
      <c r="D3" s="214"/>
      <c r="E3" s="214"/>
      <c r="F3" s="214"/>
      <c r="G3" s="214"/>
      <c r="H3" s="214"/>
      <c r="I3" s="145"/>
      <c r="J3" s="145"/>
    </row>
    <row r="4" spans="1:14" s="43" customFormat="1" ht="15" customHeight="1">
      <c r="A4" s="214" t="s">
        <v>340</v>
      </c>
      <c r="B4" s="214"/>
      <c r="C4" s="214"/>
      <c r="D4" s="214"/>
      <c r="E4" s="214"/>
      <c r="F4" s="214"/>
      <c r="G4" s="214"/>
      <c r="H4" s="214"/>
      <c r="I4" s="145"/>
      <c r="J4" s="145"/>
    </row>
    <row r="5" spans="1:14" s="43" customFormat="1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145"/>
      <c r="J5" s="145"/>
    </row>
    <row r="6" spans="1:14" s="43" customFormat="1" ht="12.75">
      <c r="A6" s="169"/>
      <c r="B6" s="169"/>
      <c r="C6" s="170"/>
      <c r="D6" s="170"/>
      <c r="E6" s="170"/>
      <c r="F6" s="170"/>
      <c r="G6" s="170"/>
      <c r="H6" s="170"/>
      <c r="I6" s="169"/>
      <c r="J6" s="145"/>
    </row>
    <row r="7" spans="1:14" s="43" customFormat="1" ht="12.75">
      <c r="C7" s="170" t="s">
        <v>22</v>
      </c>
      <c r="D7" s="170"/>
      <c r="E7" s="170" t="s">
        <v>23</v>
      </c>
      <c r="F7" s="170"/>
      <c r="G7" s="170" t="s">
        <v>341</v>
      </c>
      <c r="H7" s="170"/>
    </row>
    <row r="8" spans="1:14" s="43" customFormat="1" ht="12.75">
      <c r="A8" s="170" t="s">
        <v>3</v>
      </c>
      <c r="B8" s="170"/>
      <c r="C8" s="170"/>
      <c r="D8" s="170"/>
      <c r="E8" s="170"/>
      <c r="F8" s="170"/>
      <c r="G8" s="170"/>
      <c r="H8" s="170"/>
    </row>
    <row r="9" spans="1:14" s="43" customFormat="1" ht="12.75">
      <c r="A9" s="8" t="s">
        <v>5</v>
      </c>
      <c r="B9" s="8"/>
      <c r="C9" s="8" t="s">
        <v>26</v>
      </c>
      <c r="D9" s="8"/>
      <c r="E9" s="8" t="s">
        <v>342</v>
      </c>
      <c r="F9" s="8"/>
      <c r="G9" s="144" t="s">
        <v>343</v>
      </c>
      <c r="H9" s="144"/>
      <c r="M9" s="156"/>
      <c r="N9" s="156"/>
    </row>
    <row r="10" spans="1:14">
      <c r="A10" s="122"/>
      <c r="B10" s="141"/>
      <c r="C10" s="43"/>
      <c r="D10" s="140"/>
      <c r="E10" s="140"/>
      <c r="F10" s="140"/>
      <c r="G10" s="139"/>
      <c r="H10" s="139"/>
    </row>
    <row r="11" spans="1:14">
      <c r="A11" s="170">
        <f>1+A10</f>
        <v>1</v>
      </c>
      <c r="B11" s="170"/>
      <c r="C11" s="164" t="s">
        <v>344</v>
      </c>
      <c r="D11" s="164"/>
      <c r="E11" s="164" t="s">
        <v>145</v>
      </c>
      <c r="F11" s="164"/>
      <c r="G11" s="155"/>
      <c r="H11" s="146"/>
    </row>
    <row r="12" spans="1:14">
      <c r="A12" s="170">
        <f t="shared" ref="A12:A16" si="0">1+A11</f>
        <v>2</v>
      </c>
      <c r="B12" s="133"/>
      <c r="C12" s="164" t="s">
        <v>345</v>
      </c>
      <c r="D12" s="164"/>
      <c r="E12" s="164" t="s">
        <v>346</v>
      </c>
      <c r="F12" s="164"/>
      <c r="G12" s="155">
        <v>7687425</v>
      </c>
      <c r="H12" s="146"/>
    </row>
    <row r="13" spans="1:14">
      <c r="A13" s="170">
        <f t="shared" si="0"/>
        <v>3</v>
      </c>
      <c r="B13" s="133"/>
      <c r="C13" s="164"/>
      <c r="D13" s="164"/>
      <c r="E13" s="164"/>
      <c r="F13" s="164"/>
      <c r="G13" s="155"/>
      <c r="H13" s="146"/>
    </row>
    <row r="14" spans="1:14">
      <c r="A14" s="170">
        <f t="shared" si="0"/>
        <v>4</v>
      </c>
      <c r="B14" s="133"/>
      <c r="C14" s="164" t="s">
        <v>347</v>
      </c>
      <c r="D14" s="164"/>
      <c r="E14" s="164" t="s">
        <v>51</v>
      </c>
      <c r="F14" s="164"/>
      <c r="G14" s="155">
        <v>-609708</v>
      </c>
      <c r="H14" s="146"/>
    </row>
    <row r="15" spans="1:14">
      <c r="A15" s="170">
        <f t="shared" si="0"/>
        <v>5</v>
      </c>
      <c r="B15" s="133"/>
      <c r="C15" s="164"/>
      <c r="D15" s="164"/>
      <c r="E15" s="164"/>
      <c r="F15" s="164"/>
      <c r="G15" s="155"/>
      <c r="H15" s="146"/>
    </row>
    <row r="16" spans="1:14">
      <c r="A16" s="170">
        <f t="shared" si="0"/>
        <v>6</v>
      </c>
      <c r="B16" s="133"/>
      <c r="C16" s="164" t="s">
        <v>348</v>
      </c>
      <c r="D16" s="164"/>
      <c r="E16" s="164" t="s">
        <v>349</v>
      </c>
      <c r="F16" s="164"/>
      <c r="G16" s="192">
        <f>SUM(G12:G15)</f>
        <v>7077717</v>
      </c>
      <c r="H16" s="146"/>
    </row>
    <row r="17" spans="1:8">
      <c r="A17" s="170"/>
      <c r="B17" s="133"/>
      <c r="C17" s="164"/>
      <c r="D17" s="164"/>
      <c r="E17" s="164"/>
      <c r="F17" s="164"/>
      <c r="G17" s="155"/>
      <c r="H17" s="146"/>
    </row>
    <row r="18" spans="1:8">
      <c r="A18" s="170"/>
      <c r="B18" s="133"/>
      <c r="C18" s="164"/>
      <c r="D18" s="164"/>
      <c r="E18" s="164"/>
      <c r="F18" s="164"/>
      <c r="G18" s="155"/>
      <c r="H18" s="146"/>
    </row>
    <row r="19" spans="1:8">
      <c r="A19" s="170"/>
      <c r="B19" s="133"/>
      <c r="C19" s="164"/>
      <c r="D19" s="164"/>
      <c r="E19" s="164"/>
      <c r="F19" s="164"/>
      <c r="G19" s="155"/>
      <c r="H19" s="146"/>
    </row>
    <row r="20" spans="1:8">
      <c r="A20" s="170"/>
      <c r="B20" s="133"/>
      <c r="C20" s="164"/>
      <c r="D20" s="164"/>
      <c r="E20" s="164"/>
      <c r="F20" s="164"/>
      <c r="G20" s="155"/>
      <c r="H20" s="146"/>
    </row>
    <row r="21" spans="1:8">
      <c r="A21" s="133"/>
      <c r="B21" s="133"/>
      <c r="C21" s="164"/>
      <c r="D21" s="164"/>
      <c r="E21" s="164"/>
      <c r="F21" s="164"/>
      <c r="G21" s="155"/>
      <c r="H21" s="146"/>
    </row>
    <row r="22" spans="1:8">
      <c r="A22" s="133"/>
      <c r="B22" s="133"/>
      <c r="C22" s="164"/>
      <c r="D22" s="164"/>
      <c r="E22" s="164"/>
      <c r="F22" s="164"/>
      <c r="G22" s="155"/>
      <c r="H22" s="146"/>
    </row>
    <row r="23" spans="1:8">
      <c r="A23" s="133"/>
      <c r="B23" s="133"/>
      <c r="C23" s="164"/>
      <c r="D23" s="164"/>
      <c r="E23" s="164"/>
      <c r="F23" s="164"/>
      <c r="G23" s="155"/>
      <c r="H23" s="146"/>
    </row>
    <row r="24" spans="1:8">
      <c r="A24" s="133"/>
      <c r="B24" s="133"/>
      <c r="C24" s="166"/>
      <c r="D24" s="166"/>
      <c r="E24" s="166"/>
      <c r="F24" s="166"/>
      <c r="G24" s="146"/>
      <c r="H24" s="146"/>
    </row>
    <row r="25" spans="1:8">
      <c r="A25" s="133"/>
      <c r="B25" s="133"/>
      <c r="C25" s="134"/>
      <c r="D25" s="134"/>
      <c r="E25" s="134"/>
      <c r="F25" s="134"/>
    </row>
    <row r="26" spans="1:8">
      <c r="A26" s="133"/>
      <c r="B26" s="132"/>
      <c r="D26" s="132"/>
      <c r="E26" s="132"/>
      <c r="F26" s="132"/>
    </row>
    <row r="27" spans="1:8">
      <c r="A27" s="133"/>
      <c r="B27" s="132"/>
      <c r="D27" s="132"/>
      <c r="E27" s="132"/>
      <c r="F27" s="132"/>
    </row>
    <row r="28" spans="1:8">
      <c r="A28" s="133"/>
      <c r="B28" s="132"/>
      <c r="D28" s="132"/>
      <c r="E28" s="132"/>
      <c r="F28" s="132"/>
    </row>
    <row r="29" spans="1:8">
      <c r="B29" s="132"/>
    </row>
    <row r="31" spans="1:8">
      <c r="A31" s="119"/>
      <c r="B31" s="119"/>
      <c r="C31" s="119"/>
      <c r="D31" s="119"/>
      <c r="E31" s="119"/>
      <c r="F31" s="119"/>
      <c r="G31" s="119"/>
      <c r="H31" s="119"/>
    </row>
    <row r="32" spans="1:8">
      <c r="A32" s="119"/>
      <c r="B32" s="119"/>
      <c r="C32" s="119"/>
      <c r="D32" s="119"/>
      <c r="E32" s="119"/>
      <c r="F32" s="119"/>
      <c r="G32" s="119"/>
      <c r="H32" s="119"/>
    </row>
    <row r="33" spans="1:8">
      <c r="A33" s="119"/>
      <c r="B33" s="119"/>
      <c r="C33" s="119"/>
      <c r="D33" s="119"/>
      <c r="E33" s="119"/>
      <c r="F33" s="119"/>
      <c r="G33" s="119"/>
      <c r="H33" s="119"/>
    </row>
    <row r="34" spans="1:8">
      <c r="A34" s="122"/>
      <c r="B34" s="122"/>
      <c r="C34" s="131"/>
      <c r="D34" s="131"/>
      <c r="E34" s="131"/>
      <c r="F34" s="131"/>
      <c r="G34" s="131"/>
      <c r="H34" s="131"/>
    </row>
    <row r="35" spans="1:8">
      <c r="A35" s="122"/>
      <c r="B35" s="122"/>
      <c r="C35" s="129"/>
      <c r="D35" s="129"/>
      <c r="E35" s="129"/>
      <c r="F35" s="129"/>
      <c r="G35" s="129"/>
      <c r="H35" s="129"/>
    </row>
    <row r="36" spans="1:8">
      <c r="A36" s="122"/>
      <c r="B36" s="122"/>
      <c r="C36" s="123"/>
      <c r="D36" s="123"/>
      <c r="E36" s="123"/>
      <c r="F36" s="123"/>
      <c r="G36" s="119"/>
      <c r="H36" s="119"/>
    </row>
    <row r="37" spans="1:8">
      <c r="A37" s="126"/>
      <c r="B37" s="126"/>
      <c r="C37" s="125"/>
      <c r="D37" s="125"/>
      <c r="E37" s="125"/>
      <c r="F37" s="125"/>
      <c r="G37" s="124"/>
      <c r="H37" s="124"/>
    </row>
    <row r="38" spans="1:8">
      <c r="A38" s="122"/>
      <c r="B38" s="122"/>
      <c r="C38" s="123"/>
      <c r="D38" s="123"/>
      <c r="E38" s="123"/>
      <c r="F38" s="123"/>
      <c r="G38" s="121"/>
      <c r="H38" s="121"/>
    </row>
    <row r="39" spans="1:8">
      <c r="A39" s="122"/>
      <c r="B39" s="122"/>
      <c r="C39" s="121"/>
      <c r="D39" s="121"/>
      <c r="E39" s="121"/>
      <c r="F39" s="121"/>
      <c r="G39" s="121"/>
      <c r="H39" s="121"/>
    </row>
    <row r="40" spans="1:8">
      <c r="A40" s="119"/>
      <c r="B40" s="119"/>
      <c r="C40" s="119"/>
      <c r="D40" s="119"/>
      <c r="E40" s="119"/>
      <c r="F40" s="119"/>
      <c r="G40" s="119"/>
      <c r="H40" s="119"/>
    </row>
    <row r="41" spans="1:8">
      <c r="A41" s="119"/>
      <c r="B41" s="119"/>
      <c r="C41" s="119"/>
      <c r="D41" s="119"/>
      <c r="E41" s="119"/>
      <c r="F41" s="119"/>
      <c r="G41" s="119"/>
      <c r="H41" s="119"/>
    </row>
    <row r="42" spans="1:8">
      <c r="A42" s="119"/>
      <c r="B42" s="119"/>
      <c r="C42" s="119"/>
      <c r="D42" s="119"/>
      <c r="E42" s="119"/>
      <c r="F42" s="119"/>
      <c r="G42" s="119"/>
      <c r="H42" s="119"/>
    </row>
    <row r="43" spans="1:8">
      <c r="A43" s="119"/>
      <c r="B43" s="119"/>
      <c r="C43" s="119"/>
      <c r="D43" s="119"/>
      <c r="E43" s="119"/>
      <c r="F43" s="119"/>
      <c r="G43" s="119"/>
      <c r="H43" s="119"/>
    </row>
    <row r="44" spans="1:8">
      <c r="A44" s="119"/>
      <c r="B44" s="119"/>
      <c r="C44" s="119"/>
      <c r="D44" s="119"/>
      <c r="E44" s="119"/>
      <c r="F44" s="119"/>
      <c r="G44" s="119"/>
      <c r="H44" s="119"/>
    </row>
  </sheetData>
  <mergeCells count="3">
    <mergeCell ref="A3:H3"/>
    <mergeCell ref="A4:H4"/>
    <mergeCell ref="A5:H5"/>
  </mergeCells>
  <pageMargins left="0.7" right="0.7" top="0.75" bottom="0.75" header="0.3" footer="0.3"/>
  <pageSetup scale="94" orientation="portrait" horizontalDpi="4294967295" verticalDpi="4294967295" r:id="rId1"/>
  <headerFooter>
    <oddHeader>&amp;L&amp;8 2020 BHP Transmission Rate Estimate Supplemental Supporting Schedules - Workpaper 11&amp;RPage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abSelected="1" workbookViewId="0">
      <selection activeCell="D11" sqref="D11"/>
    </sheetView>
  </sheetViews>
  <sheetFormatPr defaultRowHeight="12.75"/>
  <cols>
    <col min="1" max="1" width="8.88671875" style="43"/>
    <col min="2" max="2" width="23" style="43" bestFit="1" customWidth="1"/>
    <col min="3" max="3" width="1.77734375" style="43" customWidth="1"/>
    <col min="4" max="4" width="15" style="43" customWidth="1"/>
    <col min="5" max="5" width="1.77734375" style="43" customWidth="1"/>
    <col min="6" max="8" width="13" style="43" customWidth="1"/>
    <col min="9" max="16384" width="8.88671875" style="43"/>
  </cols>
  <sheetData>
    <row r="3" spans="1:10" ht="15" customHeight="1">
      <c r="A3" s="214" t="s">
        <v>350</v>
      </c>
      <c r="B3" s="214"/>
      <c r="C3" s="214"/>
      <c r="D3" s="214"/>
      <c r="E3" s="214"/>
      <c r="F3" s="214"/>
      <c r="G3" s="214"/>
      <c r="H3" s="214"/>
      <c r="I3" s="145"/>
      <c r="J3" s="145"/>
    </row>
    <row r="4" spans="1:10" ht="15" customHeight="1">
      <c r="A4" s="214" t="s">
        <v>351</v>
      </c>
      <c r="B4" s="214"/>
      <c r="C4" s="214"/>
      <c r="D4" s="214"/>
      <c r="E4" s="214"/>
      <c r="F4" s="214"/>
      <c r="G4" s="214"/>
      <c r="H4" s="214"/>
      <c r="I4" s="145"/>
      <c r="J4" s="145"/>
    </row>
    <row r="5" spans="1:10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145"/>
      <c r="J5" s="145"/>
    </row>
    <row r="6" spans="1:10" ht="15" customHeight="1">
      <c r="A6" s="169"/>
      <c r="B6" s="169"/>
      <c r="C6" s="169"/>
      <c r="D6" s="169"/>
      <c r="E6" s="169"/>
      <c r="F6" s="169"/>
      <c r="G6" s="169"/>
      <c r="H6" s="169"/>
      <c r="I6" s="145"/>
      <c r="J6" s="145"/>
    </row>
    <row r="7" spans="1:10">
      <c r="B7" s="170" t="s">
        <v>22</v>
      </c>
      <c r="C7" s="170"/>
      <c r="D7" s="170" t="s">
        <v>23</v>
      </c>
      <c r="E7" s="170"/>
      <c r="F7" s="170" t="s">
        <v>341</v>
      </c>
      <c r="G7" s="170" t="s">
        <v>309</v>
      </c>
      <c r="H7" s="170" t="s">
        <v>310</v>
      </c>
    </row>
    <row r="8" spans="1:10">
      <c r="A8" s="170" t="s">
        <v>3</v>
      </c>
    </row>
    <row r="9" spans="1:10">
      <c r="A9" s="8" t="s">
        <v>5</v>
      </c>
      <c r="B9" s="8" t="s">
        <v>26</v>
      </c>
      <c r="C9" s="8"/>
      <c r="D9" s="8" t="s">
        <v>342</v>
      </c>
      <c r="E9" s="8"/>
      <c r="F9" s="144" t="s">
        <v>352</v>
      </c>
      <c r="G9" s="144" t="s">
        <v>353</v>
      </c>
      <c r="H9" s="144" t="s">
        <v>354</v>
      </c>
    </row>
    <row r="10" spans="1:10">
      <c r="A10" s="122"/>
    </row>
    <row r="11" spans="1:10">
      <c r="A11" s="170">
        <f>1+A10</f>
        <v>1</v>
      </c>
      <c r="B11" s="193" t="s">
        <v>355</v>
      </c>
      <c r="C11" s="164"/>
      <c r="D11" s="164" t="s">
        <v>356</v>
      </c>
      <c r="E11" s="164"/>
      <c r="F11" s="194">
        <v>-122122002</v>
      </c>
      <c r="G11" s="194">
        <v>-125697502</v>
      </c>
      <c r="H11" s="194">
        <f>SUM(F11:G11)/2</f>
        <v>-123909752</v>
      </c>
    </row>
    <row r="12" spans="1:10">
      <c r="A12" s="170">
        <f t="shared" ref="A12:A24" si="0">1+A11</f>
        <v>2</v>
      </c>
      <c r="B12" s="193" t="s">
        <v>357</v>
      </c>
      <c r="F12" s="194"/>
      <c r="G12" s="194"/>
      <c r="H12" s="194"/>
    </row>
    <row r="13" spans="1:10">
      <c r="A13" s="170">
        <f t="shared" si="0"/>
        <v>3</v>
      </c>
      <c r="B13" s="164" t="s">
        <v>221</v>
      </c>
      <c r="D13" s="43" t="s">
        <v>51</v>
      </c>
      <c r="F13" s="194">
        <v>-3792422.48</v>
      </c>
      <c r="G13" s="194">
        <v>-3135476.39</v>
      </c>
      <c r="H13" s="194">
        <f>SUM(F13:G13)/2</f>
        <v>-3463949.4350000001</v>
      </c>
    </row>
    <row r="14" spans="1:10">
      <c r="A14" s="170">
        <f t="shared" si="0"/>
        <v>4</v>
      </c>
      <c r="B14" s="164"/>
      <c r="F14" s="194"/>
      <c r="G14" s="194"/>
      <c r="H14" s="194"/>
    </row>
    <row r="15" spans="1:10">
      <c r="A15" s="170">
        <f t="shared" si="0"/>
        <v>5</v>
      </c>
      <c r="B15" s="164" t="s">
        <v>358</v>
      </c>
      <c r="D15" s="43" t="s">
        <v>359</v>
      </c>
      <c r="F15" s="184">
        <f>F11-F13</f>
        <v>-118329579.52</v>
      </c>
      <c r="G15" s="184">
        <f>G11-G13</f>
        <v>-122562025.61</v>
      </c>
      <c r="H15" s="184">
        <f>H11-H13</f>
        <v>-120445802.565</v>
      </c>
    </row>
    <row r="16" spans="1:10">
      <c r="A16" s="170">
        <f t="shared" si="0"/>
        <v>6</v>
      </c>
      <c r="B16" s="164"/>
      <c r="F16" s="194"/>
      <c r="G16" s="194"/>
      <c r="H16" s="194"/>
    </row>
    <row r="17" spans="1:8">
      <c r="A17" s="170">
        <f t="shared" si="0"/>
        <v>7</v>
      </c>
    </row>
    <row r="18" spans="1:8">
      <c r="A18" s="170">
        <f t="shared" si="0"/>
        <v>8</v>
      </c>
      <c r="B18" s="193" t="s">
        <v>104</v>
      </c>
      <c r="C18" s="164"/>
      <c r="E18" s="164"/>
      <c r="F18" s="194"/>
      <c r="G18" s="194"/>
      <c r="H18" s="194"/>
    </row>
    <row r="19" spans="1:8">
      <c r="A19" s="170">
        <f t="shared" si="0"/>
        <v>9</v>
      </c>
      <c r="B19" s="193" t="s">
        <v>360</v>
      </c>
      <c r="D19" s="164" t="s">
        <v>361</v>
      </c>
      <c r="F19" s="194">
        <v>5094675</v>
      </c>
      <c r="G19" s="194">
        <v>5020282</v>
      </c>
      <c r="H19" s="194">
        <f>SUM(F19:G19)/2</f>
        <v>5057478.5</v>
      </c>
    </row>
    <row r="20" spans="1:8">
      <c r="A20" s="170">
        <f t="shared" si="0"/>
        <v>10</v>
      </c>
      <c r="B20" s="193" t="s">
        <v>362</v>
      </c>
      <c r="D20" s="164"/>
      <c r="F20" s="195">
        <v>0.21</v>
      </c>
      <c r="G20" s="195">
        <v>0.21</v>
      </c>
      <c r="H20" s="194"/>
    </row>
    <row r="21" spans="1:8">
      <c r="A21" s="170">
        <f t="shared" si="0"/>
        <v>11</v>
      </c>
      <c r="B21" s="193"/>
      <c r="D21" s="164"/>
      <c r="F21" s="196">
        <f>F19*F20</f>
        <v>1069881.75</v>
      </c>
      <c r="G21" s="196">
        <f>G19*G20</f>
        <v>1054259.22</v>
      </c>
      <c r="H21" s="184">
        <f>SUM(F21:G21)/2</f>
        <v>1062070.4849999999</v>
      </c>
    </row>
    <row r="22" spans="1:8">
      <c r="A22" s="170">
        <f t="shared" si="0"/>
        <v>12</v>
      </c>
      <c r="D22" s="43" t="s">
        <v>363</v>
      </c>
      <c r="F22" s="194">
        <v>-97101164</v>
      </c>
      <c r="G22" s="194">
        <v>-100276081</v>
      </c>
      <c r="H22" s="194">
        <f>SUM(F22:G22)/2</f>
        <v>-98688622.5</v>
      </c>
    </row>
    <row r="23" spans="1:8">
      <c r="A23" s="170">
        <f t="shared" si="0"/>
        <v>13</v>
      </c>
      <c r="B23" s="164" t="s">
        <v>221</v>
      </c>
      <c r="D23" s="43" t="s">
        <v>51</v>
      </c>
      <c r="F23" s="194">
        <v>-2528281.66</v>
      </c>
      <c r="G23" s="194">
        <v>-2528281.66</v>
      </c>
      <c r="H23" s="194">
        <f>SUM(F23:G23)/2</f>
        <v>-2528281.66</v>
      </c>
    </row>
    <row r="24" spans="1:8">
      <c r="A24" s="170">
        <f t="shared" si="0"/>
        <v>14</v>
      </c>
      <c r="B24" s="164" t="s">
        <v>358</v>
      </c>
      <c r="D24" s="43" t="s">
        <v>364</v>
      </c>
      <c r="F24" s="184">
        <f>SUM(F21:F22)-F23</f>
        <v>-93503000.590000004</v>
      </c>
      <c r="G24" s="184">
        <f t="shared" ref="G24:H24" si="1">SUM(G21:G22)-G23</f>
        <v>-96693540.120000005</v>
      </c>
      <c r="H24" s="184">
        <f t="shared" si="1"/>
        <v>-95098270.355000004</v>
      </c>
    </row>
  </sheetData>
  <mergeCells count="3">
    <mergeCell ref="A3:H3"/>
    <mergeCell ref="A4:H4"/>
    <mergeCell ref="A5:H5"/>
  </mergeCells>
  <pageMargins left="0.7" right="0.7" top="0.75" bottom="0.75" header="0.3" footer="0.3"/>
  <pageSetup scale="84" orientation="portrait" horizontalDpi="4294967295" verticalDpi="4294967295" r:id="rId1"/>
  <headerFooter>
    <oddHeader>&amp;L&amp;8 2020 BHP Transmission Rate Estimate Supplemental Supporting Schedules - Workpaper 12&amp;RPage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Cost of Service References</vt:lpstr>
      <vt:lpstr>BHP WP1 A&amp;G</vt:lpstr>
      <vt:lpstr>BHP WP4 Transmission Assets</vt:lpstr>
      <vt:lpstr>BHP WP8 Adj to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'Cost of Service References'!Print_Area</vt:lpstr>
    </vt:vector>
  </TitlesOfParts>
  <Company>BHC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Hoffman</dc:creator>
  <cp:lastModifiedBy>Edits</cp:lastModifiedBy>
  <cp:lastPrinted>2020-02-25T23:18:37Z</cp:lastPrinted>
  <dcterms:created xsi:type="dcterms:W3CDTF">2015-05-28T18:39:45Z</dcterms:created>
  <dcterms:modified xsi:type="dcterms:W3CDTF">2020-02-25T23:18:43Z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