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Schedule 2\LITIGATION HOLD Schedule 2\BHP 2020 Rates\"/>
    </mc:Choice>
  </mc:AlternateContent>
  <bookViews>
    <workbookView xWindow="0" yWindow="30" windowWidth="15300" windowHeight="8910" tabRatio="809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52511"/>
</workbook>
</file>

<file path=xl/calcChain.xml><?xml version="1.0" encoding="utf-8"?>
<calcChain xmlns="http://schemas.openxmlformats.org/spreadsheetml/2006/main">
  <c r="A27" i="5" l="1"/>
  <c r="I24" i="5"/>
  <c r="H24" i="5"/>
  <c r="G24" i="5"/>
  <c r="F24" i="5"/>
  <c r="E24" i="5"/>
  <c r="D24" i="5"/>
  <c r="J22" i="5"/>
  <c r="J21" i="5"/>
  <c r="J20" i="5"/>
  <c r="J19" i="5"/>
  <c r="J18" i="5"/>
  <c r="J17" i="5"/>
  <c r="J16" i="5"/>
  <c r="J15" i="5"/>
  <c r="J14" i="5"/>
  <c r="J13" i="5"/>
  <c r="J12" i="5"/>
  <c r="J11" i="5"/>
  <c r="J24" i="5" s="1"/>
  <c r="B19" i="2" l="1"/>
  <c r="B19" i="21"/>
  <c r="B19" i="20"/>
  <c r="B19" i="15"/>
  <c r="B19" i="16"/>
  <c r="B19" i="13"/>
  <c r="H17" i="21"/>
  <c r="H17" i="20"/>
  <c r="H17" i="2"/>
  <c r="A17" i="13"/>
  <c r="A19" i="13"/>
  <c r="A21" i="13"/>
  <c r="A23" i="13"/>
  <c r="A25" i="13"/>
  <c r="A27" i="13"/>
  <c r="A28" i="13"/>
  <c r="A30" i="13"/>
  <c r="A31" i="13"/>
  <c r="H17" i="14"/>
  <c r="A11" i="14"/>
  <c r="A12" i="14"/>
  <c r="A13" i="14"/>
  <c r="A19" i="14"/>
  <c r="A21" i="14"/>
  <c r="A23" i="14"/>
  <c r="A25" i="14"/>
  <c r="A27" i="14"/>
  <c r="A28" i="14"/>
  <c r="A30" i="14"/>
  <c r="A31" i="14"/>
  <c r="H17" i="15"/>
  <c r="H17" i="16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H17" i="13"/>
  <c r="H19" i="16"/>
  <c r="H21" i="16" s="1"/>
  <c r="H19" i="15"/>
  <c r="H21" i="15"/>
  <c r="H30" i="15" s="1"/>
  <c r="D27" i="17" s="1"/>
  <c r="H19" i="20"/>
  <c r="H21" i="20" s="1"/>
  <c r="H19" i="14"/>
  <c r="H21" i="14"/>
  <c r="H25" i="14" s="1"/>
  <c r="G24" i="17" s="1"/>
  <c r="H19" i="2"/>
  <c r="H21" i="2" s="1"/>
  <c r="H19" i="21"/>
  <c r="H21" i="21"/>
  <c r="H23" i="21" s="1"/>
  <c r="H29" i="17" s="1"/>
  <c r="H19" i="13"/>
  <c r="H21" i="13" s="1"/>
  <c r="D31" i="17"/>
  <c r="H28" i="21"/>
  <c r="E29" i="17"/>
  <c r="H25" i="21"/>
  <c r="G29" i="17"/>
  <c r="I29" i="17"/>
  <c r="H30" i="21"/>
  <c r="D29" i="17" s="1"/>
  <c r="H25" i="15"/>
  <c r="G27" i="17" s="1"/>
  <c r="I27" i="17"/>
  <c r="H28" i="15"/>
  <c r="E27" i="17"/>
  <c r="H27" i="15"/>
  <c r="F27" i="17"/>
  <c r="I24" i="17"/>
  <c r="H30" i="14"/>
  <c r="D24" i="17"/>
  <c r="H23" i="14"/>
  <c r="H24" i="17" s="1"/>
  <c r="H27" i="14"/>
  <c r="F24" i="17" s="1"/>
  <c r="H31" i="16" l="1"/>
  <c r="C26" i="17" s="1"/>
  <c r="H27" i="16"/>
  <c r="F26" i="17" s="1"/>
  <c r="H30" i="16"/>
  <c r="D26" i="17" s="1"/>
  <c r="I26" i="17"/>
  <c r="H25" i="16"/>
  <c r="G26" i="17" s="1"/>
  <c r="H23" i="16"/>
  <c r="H26" i="17" s="1"/>
  <c r="H28" i="16"/>
  <c r="E26" i="17" s="1"/>
  <c r="H28" i="20"/>
  <c r="E28" i="17" s="1"/>
  <c r="I28" i="17"/>
  <c r="H31" i="20"/>
  <c r="C28" i="17" s="1"/>
  <c r="H27" i="20"/>
  <c r="F28" i="17" s="1"/>
  <c r="F30" i="17" s="1"/>
  <c r="H23" i="20"/>
  <c r="H28" i="17" s="1"/>
  <c r="H25" i="20"/>
  <c r="G28" i="17" s="1"/>
  <c r="H30" i="20"/>
  <c r="D28" i="17" s="1"/>
  <c r="H30" i="17"/>
  <c r="H28" i="2"/>
  <c r="H23" i="2"/>
  <c r="H31" i="2"/>
  <c r="H25" i="2"/>
  <c r="H30" i="2"/>
  <c r="H27" i="2"/>
  <c r="H31" i="13"/>
  <c r="C25" i="17" s="1"/>
  <c r="H28" i="13"/>
  <c r="E25" i="17" s="1"/>
  <c r="H25" i="13"/>
  <c r="G25" i="17" s="1"/>
  <c r="H23" i="13"/>
  <c r="H25" i="17" s="1"/>
  <c r="H30" i="13"/>
  <c r="D25" i="17" s="1"/>
  <c r="D30" i="17" s="1"/>
  <c r="I25" i="17"/>
  <c r="H27" i="13"/>
  <c r="F25" i="17" s="1"/>
  <c r="G30" i="17"/>
  <c r="H31" i="14"/>
  <c r="C24" i="17" s="1"/>
  <c r="H28" i="14"/>
  <c r="E24" i="17" s="1"/>
  <c r="E30" i="17" s="1"/>
  <c r="H23" i="15"/>
  <c r="H27" i="17" s="1"/>
  <c r="H31" i="21"/>
  <c r="C29" i="17" s="1"/>
  <c r="H31" i="15"/>
  <c r="C27" i="17" s="1"/>
  <c r="H27" i="21"/>
  <c r="F29" i="17" s="1"/>
  <c r="C30" i="17" l="1"/>
  <c r="I30" i="17"/>
</calcChain>
</file>

<file path=xl/sharedStrings.xml><?xml version="1.0" encoding="utf-8"?>
<sst xmlns="http://schemas.openxmlformats.org/spreadsheetml/2006/main" count="294" uniqueCount="97">
  <si>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</si>
  <si>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</si>
  <si>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</si>
  <si>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</si>
  <si>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</si>
  <si>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</si>
  <si>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</si>
  <si>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</si>
  <si>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</si>
  <si>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</si>
  <si>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</si>
  <si>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</si>
  <si>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</si>
  <si>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</si>
  <si>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</si>
  <si>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</si>
  <si>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</si>
  <si>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</si>
  <si>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</si>
  <si>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</si>
  <si>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</si>
  <si>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</si>
  <si>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</si>
  <si>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</si>
  <si>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</si>
  <si>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</si>
  <si>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</si>
  <si>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</si>
  <si>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</si>
  <si>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</si>
  <si>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</si>
  <si>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</si>
  <si>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</si>
  <si>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</si>
  <si>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</si>
  <si>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</si>
  <si>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</si>
  <si>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</si>
  <si>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</si>
  <si>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</si>
  <si>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</si>
  <si>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</si>
  <si>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</si>
  <si>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</si>
  <si>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</si>
  <si>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</si>
  <si>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</si>
  <si>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</si>
  <si>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</si>
  <si>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</si>
  <si>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</si>
  <si>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</si>
  <si>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</si>
  <si>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</si>
  <si>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</si>
  <si>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</si>
  <si>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</si>
  <si>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</si>
  <si>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</si>
  <si>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</si>
  <si>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</si>
  <si>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</si>
  <si>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</si>
  <si>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</si>
  <si>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</si>
  <si>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</si>
  <si>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</si>
  <si>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</si>
  <si>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</si>
  <si>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</si>
  <si>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</si>
  <si>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</si>
  <si>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</si>
  <si>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</si>
  <si>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</si>
  <si>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</si>
  <si>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</si>
  <si>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</si>
  <si>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</si>
  <si>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</si>
  <si>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</si>
  <si>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</si>
  <si>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</si>
  <si>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</si>
  <si>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</si>
  <si>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</si>
  <si>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</si>
  <si>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</si>
  <si>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</si>
  <si>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</si>
  <si>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</si>
  <si>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r>
      <t>2020 Projected Load Data</t>
    </r>
    <r>
      <rPr>
        <b/>
        <vertAlign val="superscript"/>
        <sz val="12"/>
        <rFont val="Arial"/>
        <family val="2"/>
      </rPr>
      <t>1</t>
    </r>
  </si>
  <si>
    <t>1 - Transmission actual load from OATI</t>
  </si>
  <si>
    <t>2 - Transmission projected load from Transmission Planning</t>
  </si>
  <si>
    <t>2020 Schedule 2 Rates - OASIS</t>
  </si>
  <si>
    <t>2020 Projected Load:</t>
  </si>
  <si>
    <t>Common Use AC Facility Transmission Load (2020 Projected Load)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</si>
</sst>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0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 applyAlignme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Fill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 applyAlignment="1"/>
    <xf numFmtId="0" fontId="2" fillId="0" borderId="0" xfId="263" applyFont="1" applyFill="1" applyAlignment="1">
      <alignment horizontal="left"/>
    </xf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0" fontId="7" fillId="0" borderId="0" xfId="0" applyFont="1" applyFill="1" applyBorder="1"/>
    <xf numFmtId="165" fontId="10" fillId="0" borderId="0" xfId="262" applyFont="1" applyFill="1" applyBorder="1" applyAlignment="1"/>
    <xf numFmtId="165" fontId="10" fillId="0" borderId="0" xfId="262" applyFont="1" applyFill="1" applyAlignment="1"/>
    <xf numFmtId="169" fontId="10" fillId="0" borderId="0" xfId="262" applyNumberFormat="1" applyFont="1" applyAlignme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166" fontId="7" fillId="0" borderId="0" xfId="263" applyNumberFormat="1" applyFont="1" applyFill="1" applyBorder="1"/>
    <xf numFmtId="0" fontId="7" fillId="0" borderId="0" xfId="263" applyFont="1" applyFill="1" applyBorder="1"/>
    <xf numFmtId="0" fontId="7" fillId="0" borderId="0" xfId="263" applyFont="1" applyAlignment="1">
      <alignment horizontal="center"/>
    </xf>
    <xf numFmtId="166" fontId="7" fillId="0" borderId="0" xfId="263" applyNumberFormat="1" applyFont="1" applyFill="1"/>
    <xf numFmtId="0" fontId="7" fillId="0" borderId="0" xfId="263" applyFont="1" applyFill="1" applyAlignment="1">
      <alignment horizontal="center"/>
    </xf>
    <xf numFmtId="0" fontId="7" fillId="0" borderId="0" xfId="263" applyFont="1" applyFill="1"/>
    <xf numFmtId="0" fontId="15" fillId="0" borderId="0" xfId="263" applyFont="1" applyFill="1" applyAlignment="1">
      <alignment horizontal="left"/>
    </xf>
    <xf numFmtId="166" fontId="36" fillId="0" borderId="0" xfId="263" applyNumberFormat="1" applyFont="1" applyFill="1" applyBorder="1"/>
    <xf numFmtId="0" fontId="36" fillId="0" borderId="0" xfId="263" applyFont="1" applyFill="1" applyBorder="1"/>
    <xf numFmtId="0" fontId="36" fillId="0" borderId="0" xfId="263" quotePrefix="1" applyFont="1" applyFill="1" applyAlignment="1">
      <alignment horizontal="left"/>
    </xf>
    <xf numFmtId="171" fontId="7" fillId="0" borderId="0" xfId="263" applyNumberFormat="1" applyFont="1" applyFill="1" applyAlignment="1">
      <alignment horizontal="center"/>
    </xf>
    <xf numFmtId="3" fontId="7" fillId="0" borderId="0" xfId="263" applyNumberFormat="1" applyFont="1" applyFill="1"/>
    <xf numFmtId="168" fontId="7" fillId="0" borderId="0" xfId="263" applyNumberFormat="1" applyFont="1" applyFill="1" applyBorder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7" fillId="0" borderId="0" xfId="263" applyNumberFormat="1" applyFont="1"/>
    <xf numFmtId="168" fontId="10" fillId="0" borderId="0" xfId="262" applyNumberFormat="1" applyFont="1" applyFill="1" applyBorder="1" applyAlignme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 applyFill="1" applyBorder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Fill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0" fontId="0" fillId="0" borderId="0" xfId="0" applyFill="1"/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8" fontId="10" fillId="0" borderId="0" xfId="262" applyNumberFormat="1" applyFont="1" applyAlignment="1"/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 applyAlignment="1"/>
    <xf numFmtId="0" fontId="3" fillId="0" borderId="0" xfId="257" applyFont="1" applyAlignment="1">
      <alignment horizontal="left"/>
    </xf>
    <xf numFmtId="15" fontId="8" fillId="0" borderId="0" xfId="257" applyNumberFormat="1" applyAlignmen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Fill="1" applyBorder="1" applyAlignment="1">
      <alignment horizontal="center"/>
    </xf>
    <xf numFmtId="0" fontId="8" fillId="0" borderId="26" xfId="257" applyFill="1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Border="1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Border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Fill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Fill="1" applyBorder="1" applyAlignment="1">
      <alignment horizontal="center"/>
    </xf>
    <xf numFmtId="0" fontId="1" fillId="0" borderId="28" xfId="257" quotePrefix="1" applyFont="1" applyFill="1" applyBorder="1" applyAlignment="1">
      <alignment horizontal="left"/>
    </xf>
    <xf numFmtId="0" fontId="8" fillId="0" borderId="25" xfId="257" applyFill="1" applyBorder="1"/>
    <xf numFmtId="1" fontId="8" fillId="34" borderId="26" xfId="257" applyNumberFormat="1" applyFill="1" applyBorder="1" applyAlignment="1">
      <alignment horizontal="center"/>
    </xf>
    <xf numFmtId="0" fontId="8" fillId="34" borderId="32" xfId="257" applyFill="1" applyBorder="1" applyAlignment="1">
      <alignment horizontal="center"/>
    </xf>
    <xf numFmtId="1" fontId="8" fillId="0" borderId="26" xfId="257" applyNumberFormat="1" applyFill="1" applyBorder="1" applyAlignment="1">
      <alignment horizontal="center"/>
    </xf>
    <xf numFmtId="0" fontId="8" fillId="0" borderId="0" xfId="257" applyFill="1" applyBorder="1"/>
    <xf numFmtId="1" fontId="8" fillId="34" borderId="28" xfId="257" applyNumberFormat="1" applyFill="1" applyBorder="1" applyAlignment="1">
      <alignment horizontal="center"/>
    </xf>
    <xf numFmtId="0" fontId="8" fillId="34" borderId="33" xfId="257" applyFill="1" applyBorder="1" applyAlignment="1">
      <alignment horizontal="center"/>
    </xf>
    <xf numFmtId="1" fontId="8" fillId="0" borderId="28" xfId="257" applyNumberFormat="1" applyFill="1" applyBorder="1" applyAlignment="1">
      <alignment horizontal="center"/>
    </xf>
    <xf numFmtId="0" fontId="1" fillId="0" borderId="30" xfId="257" quotePrefix="1" applyFont="1" applyFill="1" applyBorder="1" applyAlignment="1">
      <alignment horizontal="left"/>
    </xf>
    <xf numFmtId="0" fontId="8" fillId="0" borderId="3" xfId="257" applyFill="1" applyBorder="1"/>
    <xf numFmtId="1" fontId="8" fillId="34" borderId="30" xfId="257" applyNumberFormat="1" applyFill="1" applyBorder="1" applyAlignment="1">
      <alignment horizontal="center"/>
    </xf>
    <xf numFmtId="0" fontId="8" fillId="34" borderId="34" xfId="257" applyFill="1" applyBorder="1" applyAlignment="1">
      <alignment horizontal="center"/>
    </xf>
    <xf numFmtId="1" fontId="8" fillId="0" borderId="30" xfId="257" applyNumberFormat="1" applyFill="1" applyBorder="1" applyAlignment="1">
      <alignment horizontal="center"/>
    </xf>
    <xf numFmtId="0" fontId="8" fillId="0" borderId="27" xfId="257" applyBorder="1"/>
    <xf numFmtId="0" fontId="8" fillId="0" borderId="0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Fill="1" applyBorder="1" applyAlignment="1">
      <alignment horizontal="center"/>
    </xf>
    <xf numFmtId="1" fontId="8" fillId="0" borderId="35" xfId="257" applyNumberFormat="1" applyFill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 applyFill="1" applyBorder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  <xf numFmtId="0" fontId="1" fillId="0" borderId="0" xfId="263" applyFont="1"/>
  </cellXfs>
  <cellStyles count="368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1 3" xfId="14"/>
    <cellStyle name="20% - Accent2" xfId="15" builtinId="34" customBuiltin="1"/>
    <cellStyle name="20% - Accent2 2" xfId="16"/>
    <cellStyle name="20% - Accent2 3" xfId="17"/>
    <cellStyle name="20% - Accent3" xfId="18" builtinId="38" customBuiltin="1"/>
    <cellStyle name="20% - Accent3 2" xfId="19"/>
    <cellStyle name="20% - Accent3 3" xfId="20"/>
    <cellStyle name="20% - Accent4" xfId="21" builtinId="42" customBuiltin="1"/>
    <cellStyle name="20% - Accent4 2" xfId="22"/>
    <cellStyle name="20% - Accent4 3" xfId="23"/>
    <cellStyle name="20% - Accent5" xfId="24" builtinId="46" customBuiltin="1"/>
    <cellStyle name="20% - Accent5 2" xfId="25"/>
    <cellStyle name="20% - Accent6" xfId="26" builtinId="50" customBuiltin="1"/>
    <cellStyle name="20% - Accent6 2" xfId="27"/>
    <cellStyle name="20% - Accent6 3" xfId="28"/>
    <cellStyle name="40% - Accent1" xfId="29" builtinId="31" customBuiltin="1"/>
    <cellStyle name="40% - Accent1 2" xfId="30"/>
    <cellStyle name="40% - Accent1 3" xfId="31"/>
    <cellStyle name="40% - Accent2" xfId="32" builtinId="35" customBuiltin="1"/>
    <cellStyle name="40% - Accent2 2" xfId="33"/>
    <cellStyle name="40% - Accent3" xfId="34" builtinId="39" customBuiltin="1"/>
    <cellStyle name="40% - Accent3 2" xfId="35"/>
    <cellStyle name="40% - Accent3 3" xfId="36"/>
    <cellStyle name="40% - Accent4" xfId="37" builtinId="43" customBuiltin="1"/>
    <cellStyle name="40% - Accent4 2" xfId="38"/>
    <cellStyle name="40% - Accent4 3" xfId="39"/>
    <cellStyle name="40% - Accent5" xfId="40" builtinId="47" customBuiltin="1"/>
    <cellStyle name="40% - Accent5 2" xfId="41"/>
    <cellStyle name="40% - Accent5 3" xfId="42"/>
    <cellStyle name="40% - Accent6" xfId="43" builtinId="51" customBuiltin="1"/>
    <cellStyle name="40% - Accent6 2" xfId="44"/>
    <cellStyle name="40% - Accent6 3" xfId="45"/>
    <cellStyle name="60% - Accent1" xfId="46" builtinId="32" customBuiltin="1"/>
    <cellStyle name="60% - Accent1 2" xfId="47"/>
    <cellStyle name="60% - Accent1 3" xfId="48"/>
    <cellStyle name="60% - Accent2" xfId="49" builtinId="36" customBuiltin="1"/>
    <cellStyle name="60% - Accent2 2" xfId="50"/>
    <cellStyle name="60% - Accent2 3" xfId="51"/>
    <cellStyle name="60% - Accent3" xfId="52" builtinId="40" customBuiltin="1"/>
    <cellStyle name="60% - Accent3 2" xfId="53"/>
    <cellStyle name="60% - Accent3 3" xfId="54"/>
    <cellStyle name="60% - Accent4" xfId="55" builtinId="44" customBuiltin="1"/>
    <cellStyle name="60% - Accent4 2" xfId="56"/>
    <cellStyle name="60% - Accent4 3" xfId="57"/>
    <cellStyle name="60% - Accent5" xfId="58" builtinId="48" customBuiltin="1"/>
    <cellStyle name="60% - Accent5 2" xfId="59"/>
    <cellStyle name="60% - Accent5 3" xfId="60"/>
    <cellStyle name="60% - Accent6" xfId="61" builtinId="52" customBuiltin="1"/>
    <cellStyle name="60% - Accent6 2" xfId="62"/>
    <cellStyle name="60% - Accent6 3" xfId="63"/>
    <cellStyle name="Accent1" xfId="64" builtinId="29" customBuiltin="1"/>
    <cellStyle name="Accent1 2" xfId="65"/>
    <cellStyle name="Accent1 3" xfId="66"/>
    <cellStyle name="Accent2" xfId="67" builtinId="33" customBuiltin="1"/>
    <cellStyle name="Accent2 2" xfId="68"/>
    <cellStyle name="Accent2 3" xfId="69"/>
    <cellStyle name="Accent3" xfId="70" builtinId="37" customBuiltin="1"/>
    <cellStyle name="Accent3 2" xfId="71"/>
    <cellStyle name="Accent3 3" xfId="72"/>
    <cellStyle name="Accent4" xfId="73" builtinId="41" customBuiltin="1"/>
    <cellStyle name="Accent4 2" xfId="74"/>
    <cellStyle name="Accent4 3" xfId="75"/>
    <cellStyle name="Accent5" xfId="76" builtinId="45" customBuiltin="1"/>
    <cellStyle name="Accent5 2" xfId="77"/>
    <cellStyle name="Accent6" xfId="78" builtinId="49" customBuiltin="1"/>
    <cellStyle name="Accent6 2" xfId="79"/>
    <cellStyle name="Accent6 3" xfId="80"/>
    <cellStyle name="Accounting" xfId="81"/>
    <cellStyle name="Actual Date" xfId="82"/>
    <cellStyle name="ADDR" xfId="83"/>
    <cellStyle name="ADDR 2" xfId="84"/>
    <cellStyle name="Agara" xfId="85"/>
    <cellStyle name="Bad" xfId="86" builtinId="27" customBuiltin="1"/>
    <cellStyle name="Bad 2" xfId="87"/>
    <cellStyle name="Bad 3" xfId="88"/>
    <cellStyle name="Body" xfId="89"/>
    <cellStyle name="Bottom bold border" xfId="90"/>
    <cellStyle name="Bottom single border" xfId="91"/>
    <cellStyle name="Business Unit" xfId="92"/>
    <cellStyle name="C00A" xfId="93"/>
    <cellStyle name="C00A 2" xfId="94"/>
    <cellStyle name="C00B" xfId="95"/>
    <cellStyle name="C00B 2" xfId="96"/>
    <cellStyle name="C00L" xfId="97"/>
    <cellStyle name="C00L 2" xfId="98"/>
    <cellStyle name="C01A" xfId="99"/>
    <cellStyle name="C01A 2" xfId="100"/>
    <cellStyle name="C01B" xfId="101"/>
    <cellStyle name="C01B 2" xfId="102"/>
    <cellStyle name="C01H" xfId="103"/>
    <cellStyle name="C01L" xfId="104"/>
    <cellStyle name="C02A" xfId="105"/>
    <cellStyle name="C02A 2" xfId="106"/>
    <cellStyle name="C02B" xfId="107"/>
    <cellStyle name="C02H" xfId="108"/>
    <cellStyle name="C02L" xfId="109"/>
    <cellStyle name="C03A" xfId="110"/>
    <cellStyle name="C03A 2" xfId="111"/>
    <cellStyle name="C03B" xfId="112"/>
    <cellStyle name="C03H" xfId="113"/>
    <cellStyle name="C03L" xfId="114"/>
    <cellStyle name="C04A" xfId="115"/>
    <cellStyle name="C04A 2" xfId="116"/>
    <cellStyle name="C04B" xfId="117"/>
    <cellStyle name="C04H" xfId="118"/>
    <cellStyle name="C04L" xfId="119"/>
    <cellStyle name="C05A" xfId="120"/>
    <cellStyle name="C05A 2" xfId="121"/>
    <cellStyle name="C05B" xfId="122"/>
    <cellStyle name="C05H" xfId="123"/>
    <cellStyle name="C05L" xfId="124"/>
    <cellStyle name="C05L 2" xfId="125"/>
    <cellStyle name="C06A" xfId="126"/>
    <cellStyle name="C06B" xfId="127"/>
    <cellStyle name="C06H" xfId="128"/>
    <cellStyle name="C06L" xfId="129"/>
    <cellStyle name="C07A" xfId="130"/>
    <cellStyle name="C07B" xfId="131"/>
    <cellStyle name="C07H" xfId="132"/>
    <cellStyle name="C07L" xfId="133"/>
    <cellStyle name="Calculation" xfId="134" builtinId="22" customBuiltin="1"/>
    <cellStyle name="Calculation 2" xfId="135"/>
    <cellStyle name="Calculation 3" xfId="136"/>
    <cellStyle name="Check Cell" xfId="137" builtinId="23" customBuiltin="1"/>
    <cellStyle name="Check Cell 2" xfId="138"/>
    <cellStyle name="Comma" xfId="139" builtinId="3"/>
    <cellStyle name="Comma 0" xfId="140"/>
    <cellStyle name="Comma 2" xfId="141"/>
    <cellStyle name="Comma 3" xfId="142"/>
    <cellStyle name="Comma 3 2" xfId="143"/>
    <cellStyle name="Comma 3 3" xfId="144"/>
    <cellStyle name="Comma 4" xfId="145"/>
    <cellStyle name="Comma 4 2" xfId="146"/>
    <cellStyle name="Comma 5" xfId="147"/>
    <cellStyle name="Comma 5 2" xfId="148"/>
    <cellStyle name="Comma 6" xfId="149"/>
    <cellStyle name="Comma0 - Style1" xfId="150"/>
    <cellStyle name="Currency" xfId="151" builtinId="4"/>
    <cellStyle name="Currency 2" xfId="152"/>
    <cellStyle name="Currency 3" xfId="153"/>
    <cellStyle name="Currency 3 2" xfId="154"/>
    <cellStyle name="Currency 4" xfId="155"/>
    <cellStyle name="Date" xfId="156"/>
    <cellStyle name="Euro" xfId="157"/>
    <cellStyle name="Euro 2" xfId="158"/>
    <cellStyle name="Explanatory Text" xfId="159" builtinId="53" customBuiltin="1"/>
    <cellStyle name="Explanatory Text 2" xfId="160"/>
    <cellStyle name="Fixed" xfId="161"/>
    <cellStyle name="Fixed1 - Style1" xfId="162"/>
    <cellStyle name="Gilsans" xfId="163"/>
    <cellStyle name="Gilsansl" xfId="164"/>
    <cellStyle name="Good" xfId="165" builtinId="26" customBuiltin="1"/>
    <cellStyle name="Good 2" xfId="166"/>
    <cellStyle name="Good 3" xfId="167"/>
    <cellStyle name="Grey" xfId="168"/>
    <cellStyle name="Grey 2" xfId="169"/>
    <cellStyle name="HEADER" xfId="170"/>
    <cellStyle name="Header1" xfId="171"/>
    <cellStyle name="Header2" xfId="172"/>
    <cellStyle name="Heading" xfId="173"/>
    <cellStyle name="Heading 1" xfId="174" builtinId="16" customBuiltin="1"/>
    <cellStyle name="Heading 1 2" xfId="175"/>
    <cellStyle name="Heading 1 3" xfId="176"/>
    <cellStyle name="Heading 2" xfId="177" builtinId="17" customBuiltin="1"/>
    <cellStyle name="Heading 2 2" xfId="178"/>
    <cellStyle name="Heading 2 3" xfId="179"/>
    <cellStyle name="Heading 3" xfId="180" builtinId="18" customBuiltin="1"/>
    <cellStyle name="Heading 3 2" xfId="181"/>
    <cellStyle name="Heading 3 3" xfId="182"/>
    <cellStyle name="Heading 4" xfId="183" builtinId="19" customBuiltin="1"/>
    <cellStyle name="Heading 4 2" xfId="184"/>
    <cellStyle name="Heading 4 3" xfId="185"/>
    <cellStyle name="Heading1" xfId="186"/>
    <cellStyle name="Heading2" xfId="187"/>
    <cellStyle name="HIGHLIGHT" xfId="188"/>
    <cellStyle name="Hyperlink 2" xfId="189"/>
    <cellStyle name="Input" xfId="190" builtinId="20" customBuiltin="1"/>
    <cellStyle name="Input [yellow]" xfId="191"/>
    <cellStyle name="Input [yellow] 2" xfId="192"/>
    <cellStyle name="Input 10" xfId="193"/>
    <cellStyle name="Input 11" xfId="194"/>
    <cellStyle name="Input 12" xfId="195"/>
    <cellStyle name="Input 13" xfId="196"/>
    <cellStyle name="Input 14" xfId="197"/>
    <cellStyle name="Input 2" xfId="198"/>
    <cellStyle name="Input 3" xfId="199"/>
    <cellStyle name="Input 4" xfId="200"/>
    <cellStyle name="Input 5" xfId="201"/>
    <cellStyle name="Input 6" xfId="202"/>
    <cellStyle name="Input 7" xfId="203"/>
    <cellStyle name="Input 8" xfId="204"/>
    <cellStyle name="Input 9" xfId="205"/>
    <cellStyle name="Lines" xfId="206"/>
    <cellStyle name="Lines 2" xfId="207"/>
    <cellStyle name="Linked Cell" xfId="208" builtinId="24" customBuiltin="1"/>
    <cellStyle name="Linked Cell 2" xfId="209"/>
    <cellStyle name="Linked Cell 3" xfId="210"/>
    <cellStyle name="MEM SSN" xfId="211"/>
    <cellStyle name="MEM SSN 2" xfId="212"/>
    <cellStyle name="Mine" xfId="213"/>
    <cellStyle name="mmm-yy" xfId="214"/>
    <cellStyle name="Monétaire [0]_pldt" xfId="215"/>
    <cellStyle name="Monétaire_pldt" xfId="216"/>
    <cellStyle name="Neutral" xfId="217" builtinId="28" customBuiltin="1"/>
    <cellStyle name="Neutral 2" xfId="218"/>
    <cellStyle name="Neutral 3" xfId="219"/>
    <cellStyle name="New" xfId="220"/>
    <cellStyle name="No Border" xfId="221"/>
    <cellStyle name="no dec" xfId="222"/>
    <cellStyle name="Normal" xfId="0" builtinId="0"/>
    <cellStyle name="Normal - Style1" xfId="223"/>
    <cellStyle name="Normal 10" xfId="224"/>
    <cellStyle name="Normal 11" xfId="225"/>
    <cellStyle name="Normal 12" xfId="226"/>
    <cellStyle name="Normal 13" xfId="227"/>
    <cellStyle name="Normal 14" xfId="228"/>
    <cellStyle name="Normal 15" xfId="229"/>
    <cellStyle name="Normal 16" xfId="230"/>
    <cellStyle name="Normal 17" xfId="231"/>
    <cellStyle name="Normal 18" xfId="232"/>
    <cellStyle name="Normal 18 2" xfId="233"/>
    <cellStyle name="Normal 19" xfId="234"/>
    <cellStyle name="Normal 2" xfId="235"/>
    <cellStyle name="Normal 2 2" xfId="236"/>
    <cellStyle name="Normal 2 2 2" xfId="237"/>
    <cellStyle name="Normal 20" xfId="238"/>
    <cellStyle name="Normal 3" xfId="239"/>
    <cellStyle name="Normal 3 2" xfId="240"/>
    <cellStyle name="Normal 3 2 2" xfId="241"/>
    <cellStyle name="Normal 3 2 3" xfId="242"/>
    <cellStyle name="Normal 3 3" xfId="243"/>
    <cellStyle name="Normal 4" xfId="244"/>
    <cellStyle name="Normal 4 2" xfId="245"/>
    <cellStyle name="Normal 5" xfId="246"/>
    <cellStyle name="Normal 5 2" xfId="247"/>
    <cellStyle name="Normal 6" xfId="248"/>
    <cellStyle name="Normal 7" xfId="249"/>
    <cellStyle name="Normal 8" xfId="250"/>
    <cellStyle name="Normal 9" xfId="251"/>
    <cellStyle name="Normal CEN" xfId="252"/>
    <cellStyle name="Normal CEN 2" xfId="253"/>
    <cellStyle name="Normal Centered" xfId="254"/>
    <cellStyle name="Normal Centered 2" xfId="255"/>
    <cellStyle name="NORMAL CTR" xfId="256"/>
    <cellStyle name="Normal_2002 AREA LOADS FOR JNT TARIFF" xfId="257"/>
    <cellStyle name="Normal_2002 AREA LOADS FOR JNT TARIFF_CUS AC LOADS" xfId="258"/>
    <cellStyle name="Normal_CU AC Rate Design" xfId="259"/>
    <cellStyle name="Normal_CU AC Rate Design_CUS AC LOADS" xfId="260"/>
    <cellStyle name="Normal_CUS AC LOADS" xfId="261"/>
    <cellStyle name="Normal_Sheet2" xfId="262"/>
    <cellStyle name="Normal_TopSheet Type Ancillaries Worksheet-Updated 81903" xfId="263"/>
    <cellStyle name="Note" xfId="264" builtinId="10" customBuiltin="1"/>
    <cellStyle name="Note 2" xfId="265"/>
    <cellStyle name="Note 2 2" xfId="266"/>
    <cellStyle name="Note 3" xfId="267"/>
    <cellStyle name="nUMBER" xfId="268"/>
    <cellStyle name="Output" xfId="269" builtinId="21" customBuiltin="1"/>
    <cellStyle name="Output 2" xfId="270"/>
    <cellStyle name="Output 3" xfId="271"/>
    <cellStyle name="Percent" xfId="272" builtinId="5"/>
    <cellStyle name="Percent [2]" xfId="273"/>
    <cellStyle name="Percent 10" xfId="274"/>
    <cellStyle name="Percent 11" xfId="275"/>
    <cellStyle name="Percent 12" xfId="276"/>
    <cellStyle name="Percent 13" xfId="277"/>
    <cellStyle name="Percent 14" xfId="278"/>
    <cellStyle name="Percent 14 2" xfId="279"/>
    <cellStyle name="Percent 15" xfId="280"/>
    <cellStyle name="Percent 16" xfId="281"/>
    <cellStyle name="Percent 17" xfId="282"/>
    <cellStyle name="Percent 2" xfId="283"/>
    <cellStyle name="Percent 2 2" xfId="284"/>
    <cellStyle name="Percent 3" xfId="285"/>
    <cellStyle name="Percent 3 2" xfId="286"/>
    <cellStyle name="Percent 4" xfId="287"/>
    <cellStyle name="Percent 5" xfId="288"/>
    <cellStyle name="Percent 6" xfId="289"/>
    <cellStyle name="Percent 7" xfId="290"/>
    <cellStyle name="Percent 8" xfId="291"/>
    <cellStyle name="Percent 9" xfId="292"/>
    <cellStyle name="PSChar" xfId="293"/>
    <cellStyle name="PSDate" xfId="294"/>
    <cellStyle name="PSDec" xfId="295"/>
    <cellStyle name="PSHeading" xfId="296"/>
    <cellStyle name="PSInt" xfId="297"/>
    <cellStyle name="PSSpacer" xfId="298"/>
    <cellStyle name="R00A" xfId="299"/>
    <cellStyle name="R00A 2" xfId="300"/>
    <cellStyle name="R00B" xfId="301"/>
    <cellStyle name="R00L" xfId="302"/>
    <cellStyle name="R00L 2" xfId="303"/>
    <cellStyle name="R01A" xfId="304"/>
    <cellStyle name="R01A 2" xfId="305"/>
    <cellStyle name="R01B" xfId="306"/>
    <cellStyle name="R01H" xfId="307"/>
    <cellStyle name="R01L" xfId="308"/>
    <cellStyle name="R01L 2" xfId="309"/>
    <cellStyle name="R02A" xfId="310"/>
    <cellStyle name="R02A 2" xfId="311"/>
    <cellStyle name="R02B" xfId="312"/>
    <cellStyle name="R02H" xfId="313"/>
    <cellStyle name="R02L" xfId="314"/>
    <cellStyle name="R03A" xfId="315"/>
    <cellStyle name="R03A 2" xfId="316"/>
    <cellStyle name="R03B" xfId="317"/>
    <cellStyle name="R03H" xfId="318"/>
    <cellStyle name="R03L" xfId="319"/>
    <cellStyle name="R03L 2" xfId="320"/>
    <cellStyle name="R04A" xfId="321"/>
    <cellStyle name="R04A 2" xfId="322"/>
    <cellStyle name="R04B" xfId="323"/>
    <cellStyle name="R04H" xfId="324"/>
    <cellStyle name="R04L" xfId="325"/>
    <cellStyle name="R04L 2" xfId="326"/>
    <cellStyle name="R05A" xfId="327"/>
    <cellStyle name="R05A 2" xfId="328"/>
    <cellStyle name="R05B" xfId="329"/>
    <cellStyle name="R05H" xfId="330"/>
    <cellStyle name="R05L" xfId="331"/>
    <cellStyle name="R05L 2" xfId="332"/>
    <cellStyle name="R06A" xfId="333"/>
    <cellStyle name="R06B" xfId="334"/>
    <cellStyle name="R06H" xfId="335"/>
    <cellStyle name="R06L" xfId="336"/>
    <cellStyle name="R07A" xfId="337"/>
    <cellStyle name="R07B" xfId="338"/>
    <cellStyle name="R07H" xfId="339"/>
    <cellStyle name="R07L" xfId="340"/>
    <cellStyle name="Resource Detail" xfId="341"/>
    <cellStyle name="Shade" xfId="342"/>
    <cellStyle name="single acct" xfId="343"/>
    <cellStyle name="Single Border" xfId="344"/>
    <cellStyle name="Small Page Heading" xfId="345"/>
    <cellStyle name="ssn" xfId="346"/>
    <cellStyle name="ssn 2" xfId="347"/>
    <cellStyle name="Style 1" xfId="348"/>
    <cellStyle name="Style 2" xfId="349"/>
    <cellStyle name="Style 27" xfId="350"/>
    <cellStyle name="Style 28" xfId="351"/>
    <cellStyle name="Table Sub Heading" xfId="352"/>
    <cellStyle name="Table Title" xfId="353"/>
    <cellStyle name="Table Units" xfId="354"/>
    <cellStyle name="Theirs" xfId="355"/>
    <cellStyle name="Times New Roman" xfId="356"/>
    <cellStyle name="Title" xfId="357" builtinId="15" customBuiltin="1"/>
    <cellStyle name="Title 2" xfId="358"/>
    <cellStyle name="Title 3" xfId="359"/>
    <cellStyle name="Total" xfId="360" builtinId="25" customBuiltin="1"/>
    <cellStyle name="Total 2" xfId="361"/>
    <cellStyle name="Total 3" xfId="362"/>
    <cellStyle name="Unprot" xfId="363"/>
    <cellStyle name="Unprot$" xfId="364"/>
    <cellStyle name="Unprotect" xfId="365"/>
    <cellStyle name="Warning Text" xfId="366" builtinId="11" customBuiltin="1"/>
    <cellStyle name="Warning Text 2" xfId="3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1"/>
  <sheetViews>
    <sheetView tabSelected="1" workbookViewId="0"/>
  </sheetViews>
  <sheetFormatPr defaultRowHeight="12.75"/>
  <cols>
    <col min="1" max="1" width="5" customWidth="1"/>
    <col min="2" max="2" width="14.140625" customWidth="1"/>
    <col min="4" max="4" width="11.28515625" bestFit="1" customWidth="1"/>
    <col min="7" max="7" width="11.140625" customWidth="1"/>
    <col min="8" max="8" width="11.42578125" customWidth="1"/>
    <col min="9" max="9" width="11.140625" customWidth="1"/>
  </cols>
  <sheetData>
    <row r="1" spans="1:10">
      <c r="A1" s="71" t="s">
        <v>1</v>
      </c>
    </row>
    <row r="2" spans="1:10">
      <c r="A2" s="71" t="s">
        <v>2</v>
      </c>
      <c r="I2" s="92"/>
      <c r="J2" s="2"/>
    </row>
    <row r="3" spans="1:10">
      <c r="A3" s="71" t="s">
        <v>3</v>
      </c>
      <c r="H3" s="88"/>
      <c r="I3" s="93"/>
    </row>
    <row r="7" spans="1:10">
      <c r="A7" s="82" t="s">
        <v>32</v>
      </c>
    </row>
    <row r="8" spans="1:10">
      <c r="A8" s="78" t="s">
        <v>33</v>
      </c>
    </row>
    <row r="9" spans="1:10">
      <c r="A9" s="81">
        <v>1</v>
      </c>
      <c r="B9" s="5" t="s">
        <v>63</v>
      </c>
    </row>
    <row r="10" spans="1:10">
      <c r="A10" s="81"/>
    </row>
    <row r="11" spans="1:10">
      <c r="A11" s="81">
        <v>2</v>
      </c>
      <c r="B11" s="5" t="s">
        <v>71</v>
      </c>
    </row>
    <row r="12" spans="1:10">
      <c r="A12" s="81">
        <v>3</v>
      </c>
      <c r="B12" s="5" t="s">
        <v>79</v>
      </c>
    </row>
    <row r="13" spans="1:10">
      <c r="A13" s="81">
        <v>4</v>
      </c>
      <c r="B13" s="5" t="s">
        <v>72</v>
      </c>
    </row>
    <row r="14" spans="1:10">
      <c r="A14" s="81">
        <v>5</v>
      </c>
      <c r="B14" s="5" t="s">
        <v>73</v>
      </c>
    </row>
    <row r="15" spans="1:10">
      <c r="A15" s="81">
        <v>6</v>
      </c>
      <c r="B15" s="5" t="s">
        <v>74</v>
      </c>
    </row>
    <row r="16" spans="1:10">
      <c r="A16" s="81">
        <v>7</v>
      </c>
      <c r="B16" s="5" t="s">
        <v>75</v>
      </c>
    </row>
    <row r="17" spans="1:10">
      <c r="A17" s="81">
        <v>8</v>
      </c>
      <c r="B17" s="5" t="s">
        <v>76</v>
      </c>
    </row>
    <row r="18" spans="1:10">
      <c r="A18" s="81">
        <v>9</v>
      </c>
      <c r="B18" s="5" t="s">
        <v>80</v>
      </c>
    </row>
    <row r="19" spans="1:10">
      <c r="A19" s="81">
        <v>10</v>
      </c>
      <c r="B19" s="5" t="s">
        <v>78</v>
      </c>
    </row>
    <row r="20" spans="1:10">
      <c r="A20" s="81"/>
      <c r="B20" s="5"/>
    </row>
    <row r="21" spans="1:10">
      <c r="A21" s="81">
        <v>11</v>
      </c>
      <c r="B21" s="143" t="s">
        <v>94</v>
      </c>
      <c r="C21" s="144"/>
      <c r="D21" s="144"/>
      <c r="E21" s="144"/>
      <c r="F21" s="144"/>
      <c r="G21" s="144"/>
      <c r="H21" s="144"/>
    </row>
    <row r="22" spans="1:10" ht="38.25">
      <c r="A22" s="81">
        <v>12</v>
      </c>
      <c r="B22" s="61" t="s">
        <v>41</v>
      </c>
      <c r="C22" s="142" t="s">
        <v>42</v>
      </c>
      <c r="D22" s="142"/>
      <c r="E22" s="142" t="s">
        <v>43</v>
      </c>
      <c r="F22" s="142"/>
      <c r="G22" s="64" t="s">
        <v>44</v>
      </c>
      <c r="H22" s="64" t="s">
        <v>45</v>
      </c>
      <c r="I22" s="64" t="s">
        <v>82</v>
      </c>
    </row>
    <row r="23" spans="1:10">
      <c r="A23" s="81">
        <v>13</v>
      </c>
      <c r="B23" s="60"/>
      <c r="C23" s="59" t="s">
        <v>46</v>
      </c>
      <c r="D23" s="59" t="s">
        <v>47</v>
      </c>
      <c r="E23" s="59" t="s">
        <v>46</v>
      </c>
      <c r="F23" s="59" t="s">
        <v>47</v>
      </c>
      <c r="G23" s="60"/>
      <c r="H23" s="60"/>
      <c r="I23" s="60"/>
    </row>
    <row r="24" spans="1:10">
      <c r="A24" s="81">
        <v>14</v>
      </c>
      <c r="B24" s="62" t="s">
        <v>48</v>
      </c>
      <c r="C24" s="63">
        <f>ROUND('Sch. 2 - BHP'!H31,5)</f>
        <v>3.5E-4</v>
      </c>
      <c r="D24" s="63">
        <f>ROUND('Sch. 2 - BHP'!H30,5)</f>
        <v>2.0000000000000001E-4</v>
      </c>
      <c r="E24" s="84">
        <f>ROUND('Sch. 2 - BHP'!H28,4)</f>
        <v>5.5999999999999999E-3</v>
      </c>
      <c r="F24" s="84">
        <f>ROUND('Sch. 2 - BHP'!H27,4)</f>
        <v>4.7000000000000002E-3</v>
      </c>
      <c r="G24" s="84">
        <f>ROUND('Sch. 2 - BHP'!H25,4)</f>
        <v>3.3300000000000003E-2</v>
      </c>
      <c r="H24" s="84">
        <f>ROUND('Sch. 2 - BHP'!H23,4)</f>
        <v>0.14449999999999999</v>
      </c>
      <c r="I24" s="84">
        <f>ROUND(+'Sch. 2 - BHP'!H21,4)</f>
        <v>1.7337</v>
      </c>
      <c r="J24" s="65"/>
    </row>
    <row r="25" spans="1:10">
      <c r="A25" s="81">
        <v>15</v>
      </c>
      <c r="B25" s="62" t="s">
        <v>49</v>
      </c>
      <c r="C25" s="63">
        <f>ROUND('Sch. 2 - Gillette'!H31,5)</f>
        <v>6.0000000000000002E-5</v>
      </c>
      <c r="D25" s="63">
        <f>ROUND('Sch. 2 - Gillette'!H30,5)</f>
        <v>4.0000000000000003E-5</v>
      </c>
      <c r="E25" s="84">
        <f>ROUND('Sch. 2 - Gillette'!H28,4)</f>
        <v>1E-3</v>
      </c>
      <c r="F25" s="84">
        <f>ROUND('Sch. 2 - Gillette'!H27,4)</f>
        <v>8.0000000000000004E-4</v>
      </c>
      <c r="G25" s="84">
        <f>ROUND('Sch. 2 - Gillette'!H25,4)</f>
        <v>6.0000000000000001E-3</v>
      </c>
      <c r="H25" s="84">
        <f>ROUND('Sch. 2 - Gillette'!H23,4)</f>
        <v>2.58E-2</v>
      </c>
      <c r="I25" s="84">
        <f>ROUND(+'Sch. 2 - Gillette'!H21,4)</f>
        <v>0.3095</v>
      </c>
    </row>
    <row r="26" spans="1:10">
      <c r="A26" s="81">
        <v>16</v>
      </c>
      <c r="B26" s="74" t="s">
        <v>50</v>
      </c>
      <c r="C26" s="73">
        <f>ROUND('Sch. 2 - CLFP'!H31,5)</f>
        <v>1.2999999999999999E-4</v>
      </c>
      <c r="D26" s="73">
        <f>ROUND('Sch. 2 - CLFP'!H30,5)</f>
        <v>6.9999999999999994E-5</v>
      </c>
      <c r="E26" s="85">
        <f>ROUND('Sch. 2 - CLFP'!H28,4)</f>
        <v>2E-3</v>
      </c>
      <c r="F26" s="85">
        <f>ROUND('Sch. 2 - CLFP'!H27,4)</f>
        <v>1.6999999999999999E-3</v>
      </c>
      <c r="G26" s="85">
        <f>ROUND('Sch. 2 - CLFP'!H25,4)</f>
        <v>1.21E-2</v>
      </c>
      <c r="H26" s="85">
        <f>ROUND('Sch. 2 - CLFP'!H23,4)</f>
        <v>5.2299999999999999E-2</v>
      </c>
      <c r="I26" s="85">
        <f>ROUND(+'Sch. 2 - CLFP'!H21,4)</f>
        <v>0.62770000000000004</v>
      </c>
    </row>
    <row r="27" spans="1:10">
      <c r="A27" s="81">
        <v>17</v>
      </c>
      <c r="B27" s="74" t="s">
        <v>77</v>
      </c>
      <c r="C27" s="73">
        <f>ROUND('Sch. 2 - BHW'!H31,5)</f>
        <v>5.0000000000000002E-5</v>
      </c>
      <c r="D27" s="73">
        <f>ROUND('Sch. 2 - BHW'!H30,5)</f>
        <v>3.0000000000000001E-5</v>
      </c>
      <c r="E27" s="85">
        <f>ROUND('Sch. 2 - BHW'!H28,4)</f>
        <v>8.9999999999999998E-4</v>
      </c>
      <c r="F27" s="85">
        <f>ROUND('Sch. 2 - BHW'!H27,4)</f>
        <v>6.9999999999999999E-4</v>
      </c>
      <c r="G27" s="85">
        <f>ROUND('Sch. 2 - BHW'!H25,4)</f>
        <v>5.1999999999999998E-3</v>
      </c>
      <c r="H27" s="85">
        <f>ROUND('Sch. 2 - BHW'!H23,4)</f>
        <v>2.2700000000000001E-2</v>
      </c>
      <c r="I27" s="85">
        <f>ROUND(+'Sch. 2 - BHW'!H21,4)</f>
        <v>0.27189999999999998</v>
      </c>
    </row>
    <row r="28" spans="1:10">
      <c r="A28" s="81">
        <v>18</v>
      </c>
      <c r="B28" s="74" t="s">
        <v>69</v>
      </c>
      <c r="C28" s="73">
        <f>ROUND('Sch. 2 - Basin'!H31,5)</f>
        <v>2.2000000000000001E-4</v>
      </c>
      <c r="D28" s="73">
        <f>ROUND('Sch. 2 - Basin'!H30,5)</f>
        <v>1.2E-4</v>
      </c>
      <c r="E28" s="85">
        <f>ROUND('Sch. 2 - Basin'!H28,4)</f>
        <v>3.5000000000000001E-3</v>
      </c>
      <c r="F28" s="85">
        <f>ROUND('Sch. 2 - Basin'!H27,4)</f>
        <v>3.0000000000000001E-3</v>
      </c>
      <c r="G28" s="85">
        <f>ROUND('Sch. 2 - Basin'!H25,4)</f>
        <v>2.0799999999999999E-2</v>
      </c>
      <c r="H28" s="85">
        <f>ROUND('Sch. 2 - Basin'!H23,4)</f>
        <v>9.01E-2</v>
      </c>
      <c r="I28" s="85">
        <f>ROUND(+'Sch. 2 - Basin'!H21,4)</f>
        <v>1.0806</v>
      </c>
    </row>
    <row r="29" spans="1:10">
      <c r="A29" s="81">
        <v>19</v>
      </c>
      <c r="B29" s="74" t="s">
        <v>70</v>
      </c>
      <c r="C29" s="73">
        <f>ROUND('Sch. 2 - WMPA'!H31,5)</f>
        <v>1.0000000000000001E-5</v>
      </c>
      <c r="D29" s="73">
        <f>ROUND('Sch. 2 - WMPA'!H30,5)</f>
        <v>1.0000000000000001E-5</v>
      </c>
      <c r="E29" s="85">
        <f>ROUND('Sch. 2 - WMPA'!H28,4)</f>
        <v>2.0000000000000001E-4</v>
      </c>
      <c r="F29" s="85">
        <f>ROUND('Sch. 2 - WMPA'!H27,4)</f>
        <v>2.0000000000000001E-4</v>
      </c>
      <c r="G29" s="85">
        <f>ROUND('Sch. 2 - WMPA'!H25,4)</f>
        <v>1.2999999999999999E-3</v>
      </c>
      <c r="H29" s="85">
        <f>ROUND('Sch. 2 - WMPA'!H23,4)</f>
        <v>5.7999999999999996E-3</v>
      </c>
      <c r="I29" s="85">
        <f>ROUND(+'Sch. 2 - WMPA'!H21,4)</f>
        <v>6.9699999999999998E-2</v>
      </c>
    </row>
    <row r="30" spans="1:10">
      <c r="A30" s="81">
        <v>20</v>
      </c>
      <c r="B30" s="66" t="s">
        <v>51</v>
      </c>
      <c r="C30" s="67">
        <f t="shared" ref="C30:H30" si="0">SUM(C24:C29)</f>
        <v>8.2000000000000009E-4</v>
      </c>
      <c r="D30" s="67">
        <f t="shared" si="0"/>
        <v>4.7000000000000004E-4</v>
      </c>
      <c r="E30" s="86">
        <f t="shared" si="0"/>
        <v>1.32E-2</v>
      </c>
      <c r="F30" s="86">
        <f t="shared" si="0"/>
        <v>1.11E-2</v>
      </c>
      <c r="G30" s="86">
        <f t="shared" si="0"/>
        <v>7.8699999999999992E-2</v>
      </c>
      <c r="H30" s="86">
        <f t="shared" si="0"/>
        <v>0.34119999999999995</v>
      </c>
      <c r="I30" s="86">
        <f>SUM(I24:I29)</f>
        <v>4.0931000000000006</v>
      </c>
    </row>
    <row r="31" spans="1:10">
      <c r="A31" s="81">
        <v>21</v>
      </c>
      <c r="B31" s="141" t="s">
        <v>95</v>
      </c>
      <c r="C31" s="79"/>
      <c r="D31" s="80">
        <f>'CUS AC LOADS'!J24*1000</f>
        <v>957546.66233333317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B19" sqref="B19"/>
    </sheetView>
  </sheetViews>
  <sheetFormatPr defaultRowHeight="12.75"/>
  <cols>
    <col min="1" max="1" width="7.7109375" style="6" customWidth="1"/>
    <col min="2" max="5" width="9.140625" style="6"/>
    <col min="6" max="6" width="10.42578125" style="6" customWidth="1"/>
    <col min="7" max="7" width="12.42578125" style="6" customWidth="1"/>
    <col min="8" max="8" width="11.140625" style="6" bestFit="1" customWidth="1"/>
    <col min="9" max="9" width="29.5703125" style="49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89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2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38">
        <f>A10+1</f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38">
        <f>A11+1</f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38">
        <f>A12+1</f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38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38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70" t="s">
        <v>59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149" t="s">
        <v>96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1.7337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0.14449999999999999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3.3300000000000003E-2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4.7000000000000002E-3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5.5999999999999999E-3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2.0000000000000001E-4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3.5E-4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I11" sqref="I11"/>
    </sheetView>
  </sheetViews>
  <sheetFormatPr defaultRowHeight="12.75"/>
  <cols>
    <col min="1" max="1" width="7.7109375" style="6" customWidth="1"/>
    <col min="2" max="5" width="9.140625" style="6"/>
    <col min="6" max="6" width="11.140625" style="6" customWidth="1"/>
    <col min="7" max="7" width="11.28515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38">
        <v>1</v>
      </c>
      <c r="B10" s="72" t="s">
        <v>62</v>
      </c>
      <c r="C10" s="41"/>
      <c r="D10" s="46"/>
      <c r="E10" s="41"/>
      <c r="F10" s="3"/>
      <c r="G10" s="3"/>
      <c r="H10" s="4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70" t="s">
        <v>58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f>A17+1</f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0.3095</v>
      </c>
      <c r="I21" s="23" t="s">
        <v>83</v>
      </c>
      <c r="J21" s="48"/>
      <c r="K21" s="27"/>
      <c r="L21" s="7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1">
        <f>ROUND(H21/12,4)</f>
        <v>2.58E-2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83"/>
      <c r="I24" s="24"/>
      <c r="J24" s="27"/>
      <c r="K24" s="27"/>
    </row>
    <row r="25" spans="1:12" s="6" customFormat="1">
      <c r="A25" s="9">
        <f>A23+1</f>
        <v>11</v>
      </c>
      <c r="B25" s="10"/>
      <c r="C25" s="10"/>
      <c r="D25" s="10"/>
      <c r="E25" s="10"/>
      <c r="F25" s="50"/>
      <c r="G25" s="10"/>
      <c r="H25" s="51">
        <f>ROUND(H21/52,4)</f>
        <v>6.0000000000000001E-3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83"/>
      <c r="I26" s="24"/>
      <c r="J26" s="27"/>
      <c r="K26" s="27"/>
    </row>
    <row r="27" spans="1:12" s="6" customFormat="1">
      <c r="A27" s="9">
        <f>A25+1</f>
        <v>12</v>
      </c>
      <c r="B27" s="10"/>
      <c r="C27" s="10"/>
      <c r="D27" s="10"/>
      <c r="E27" s="50"/>
      <c r="F27" s="10"/>
      <c r="G27" s="10"/>
      <c r="H27" s="51">
        <f>ROUND(H21/365,4)</f>
        <v>8.0000000000000004E-4</v>
      </c>
      <c r="I27" s="23" t="s">
        <v>86</v>
      </c>
      <c r="J27" s="48" t="s">
        <v>37</v>
      </c>
      <c r="K27" s="27"/>
    </row>
    <row r="28" spans="1:12" s="6" customFormat="1">
      <c r="A28" s="9">
        <f>A27+1</f>
        <v>13</v>
      </c>
      <c r="B28" s="10"/>
      <c r="C28" s="10"/>
      <c r="D28" s="10"/>
      <c r="E28" s="50"/>
      <c r="F28" s="10"/>
      <c r="G28" s="10"/>
      <c r="H28" s="51">
        <f>ROUND(H21/312,4)</f>
        <v>1E-3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2">
        <f>ROUND((H21/8760),5)</f>
        <v>4.0000000000000003E-5</v>
      </c>
      <c r="I30" s="23" t="s">
        <v>88</v>
      </c>
      <c r="J30" s="48"/>
      <c r="K30" s="27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2">
        <f>ROUND((H21/4992),5)</f>
        <v>6.0000000000000002E-5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1" sqref="H11"/>
    </sheetView>
  </sheetViews>
  <sheetFormatPr defaultRowHeight="12.75"/>
  <cols>
    <col min="1" max="1" width="7.7109375" style="6" customWidth="1"/>
    <col min="2" max="6" width="9.140625" style="6"/>
    <col min="7" max="7" width="12.425781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70" t="s">
        <v>60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0.62770000000000004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5.2299999999999999E-2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1.21E-2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1.6999999999999999E-3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6.9999999999999994E-5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1.2999999999999999E-4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I11" sqref="I11"/>
    </sheetView>
  </sheetViews>
  <sheetFormatPr defaultRowHeight="12.75"/>
  <cols>
    <col min="1" max="1" width="7.7109375" style="6" customWidth="1"/>
    <col min="2" max="5" width="9.140625" style="6"/>
    <col min="6" max="6" width="10.140625" style="6" customWidth="1"/>
    <col min="7" max="7" width="11.57031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70" t="s">
        <v>61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0.27189999999999998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2.2700000000000001E-2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5.1999999999999998E-3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6.9999999999999999E-4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8.9999999999999998E-4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3.0000000000000001E-5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5.0000000000000002E-5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I18" sqref="I18"/>
    </sheetView>
  </sheetViews>
  <sheetFormatPr defaultRowHeight="12.75"/>
  <cols>
    <col min="1" max="1" width="7.7109375" style="6" customWidth="1"/>
    <col min="2" max="5" width="9.140625" style="6"/>
    <col min="6" max="6" width="10.5703125" style="6" customWidth="1"/>
    <col min="7" max="7" width="11.28515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70" t="s">
        <v>67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1.0806</v>
      </c>
      <c r="I21" s="23" t="s">
        <v>83</v>
      </c>
      <c r="J21" s="48"/>
      <c r="K21" s="27"/>
      <c r="L21" s="75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9.01E-2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2.0799999999999999E-2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3.0000000000000001E-3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3.5000000000000001E-3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1.2E-4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2.2000000000000001E-4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I18" sqref="I18"/>
    </sheetView>
  </sheetViews>
  <sheetFormatPr defaultRowHeight="12.75"/>
  <cols>
    <col min="1" max="1" width="7.7109375" style="6" customWidth="1"/>
    <col min="2" max="5" width="9.140625" style="6"/>
    <col min="6" max="6" width="11.42578125" style="6" customWidth="1"/>
    <col min="7" max="7" width="10.8554687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0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70" t="s">
        <v>68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6.9699999999999998E-2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76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5.7999999999999996E-3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1.2999999999999999E-3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2.0000000000000001E-4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2.0000000000000001E-4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1.0000000000000001E-5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1.0000000000000001E-5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0" sqref="H10"/>
    </sheetView>
  </sheetViews>
  <sheetFormatPr defaultRowHeight="12.75"/>
  <cols>
    <col min="1" max="1" width="7.5703125" style="6" customWidth="1"/>
    <col min="2" max="2" width="11.140625" style="6" customWidth="1"/>
    <col min="3" max="3" width="10.42578125" style="6" customWidth="1"/>
    <col min="4" max="4" width="11" style="6" customWidth="1"/>
    <col min="5" max="5" width="10.85546875" style="6" customWidth="1"/>
    <col min="6" max="6" width="9.140625" style="6"/>
    <col min="7" max="7" width="6.140625" style="6" customWidth="1"/>
    <col min="8" max="8" width="11.140625" style="6" bestFit="1" customWidth="1"/>
    <col min="9" max="9" width="27.85546875" style="4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30"/>
      <c r="J1" s="3"/>
      <c r="K1" s="3"/>
    </row>
    <row r="2" spans="1:16">
      <c r="A2" s="31" t="s">
        <v>2</v>
      </c>
      <c r="B2" s="32"/>
      <c r="C2" s="32"/>
      <c r="D2" s="32"/>
      <c r="E2" s="32"/>
      <c r="F2" s="32"/>
      <c r="G2" s="32"/>
      <c r="H2" s="33"/>
      <c r="J2" s="7"/>
      <c r="K2" s="2"/>
    </row>
    <row r="3" spans="1:16">
      <c r="A3" s="31" t="s">
        <v>3</v>
      </c>
      <c r="B3" s="32"/>
      <c r="C3" s="32"/>
      <c r="D3" s="32"/>
      <c r="E3" s="32"/>
      <c r="F3" s="32"/>
      <c r="G3" s="32"/>
      <c r="H3" s="33"/>
      <c r="I3" s="30"/>
      <c r="J3" s="91"/>
      <c r="K3" s="34"/>
      <c r="L3" s="7"/>
      <c r="M3" s="7"/>
      <c r="N3" s="7"/>
      <c r="O3" s="35"/>
    </row>
    <row r="4" spans="1:16">
      <c r="A4" s="31"/>
      <c r="B4" s="32"/>
      <c r="C4" s="32"/>
      <c r="D4" s="32"/>
      <c r="E4" s="32"/>
      <c r="F4" s="32"/>
      <c r="G4" s="32"/>
      <c r="H4" s="33"/>
      <c r="I4" s="30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8"/>
      <c r="I6" s="24"/>
      <c r="J6" s="27"/>
      <c r="K6" s="27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7"/>
      <c r="K7" s="27"/>
    </row>
    <row r="8" spans="1:16" s="6" customFormat="1">
      <c r="A8" s="68" t="s">
        <v>32</v>
      </c>
      <c r="B8" s="8"/>
      <c r="C8" s="8"/>
      <c r="D8" s="8"/>
      <c r="E8" s="8"/>
      <c r="F8" s="8"/>
      <c r="G8" s="8"/>
      <c r="H8" s="8"/>
      <c r="I8" s="24"/>
      <c r="J8" s="27"/>
      <c r="K8" s="27"/>
    </row>
    <row r="9" spans="1:16">
      <c r="A9" s="69" t="s">
        <v>33</v>
      </c>
      <c r="B9" s="45"/>
      <c r="C9" s="41"/>
      <c r="D9" s="46"/>
      <c r="E9" s="41"/>
      <c r="F9" s="3"/>
      <c r="G9" s="3"/>
      <c r="H9" s="4"/>
      <c r="I9" s="42"/>
      <c r="J9" s="37"/>
      <c r="K9" s="44"/>
    </row>
    <row r="10" spans="1:16">
      <c r="A10" s="40">
        <v>1</v>
      </c>
      <c r="B10" s="72" t="s">
        <v>62</v>
      </c>
      <c r="C10" s="41"/>
      <c r="D10" s="46"/>
      <c r="E10" s="41"/>
      <c r="F10" s="41"/>
      <c r="G10" s="41"/>
      <c r="H10" s="39">
        <v>1660052</v>
      </c>
      <c r="I10" s="22" t="s">
        <v>53</v>
      </c>
      <c r="J10" s="37"/>
      <c r="K10" s="44"/>
    </row>
    <row r="11" spans="1:16">
      <c r="A11" s="40">
        <v>2</v>
      </c>
      <c r="B11" s="72" t="s">
        <v>52</v>
      </c>
      <c r="C11" s="41"/>
      <c r="D11" s="46"/>
      <c r="E11" s="41"/>
      <c r="F11" s="41"/>
      <c r="G11" s="41"/>
      <c r="H11" s="39">
        <v>296353</v>
      </c>
      <c r="I11" s="22" t="s">
        <v>90</v>
      </c>
      <c r="J11" s="37"/>
      <c r="K11" s="44"/>
    </row>
    <row r="12" spans="1:16">
      <c r="A12" s="40">
        <v>3</v>
      </c>
      <c r="B12" s="72" t="s">
        <v>55</v>
      </c>
      <c r="C12" s="41"/>
      <c r="D12" s="46"/>
      <c r="E12" s="41"/>
      <c r="F12" s="41"/>
      <c r="G12" s="41"/>
      <c r="H12" s="39">
        <v>601062</v>
      </c>
      <c r="I12" s="22" t="s">
        <v>57</v>
      </c>
      <c r="J12" s="37"/>
      <c r="K12" s="44"/>
    </row>
    <row r="13" spans="1:16">
      <c r="A13" s="40">
        <v>4</v>
      </c>
      <c r="B13" s="72" t="s">
        <v>54</v>
      </c>
      <c r="C13" s="41"/>
      <c r="D13" s="46"/>
      <c r="E13" s="41"/>
      <c r="F13" s="41"/>
      <c r="G13" s="41"/>
      <c r="H13" s="39">
        <v>260384</v>
      </c>
      <c r="I13" s="22" t="s">
        <v>56</v>
      </c>
      <c r="J13" s="37"/>
      <c r="K13" s="44"/>
    </row>
    <row r="14" spans="1:16">
      <c r="A14" s="40">
        <v>5</v>
      </c>
      <c r="B14" s="72" t="s">
        <v>64</v>
      </c>
      <c r="C14" s="41"/>
      <c r="D14" s="46"/>
      <c r="E14" s="41"/>
      <c r="F14" s="41"/>
      <c r="G14" s="41"/>
      <c r="H14" s="39">
        <v>1034689</v>
      </c>
      <c r="I14" s="22" t="s">
        <v>81</v>
      </c>
      <c r="J14" s="37"/>
      <c r="K14" s="44"/>
    </row>
    <row r="15" spans="1:16">
      <c r="A15" s="40">
        <v>6</v>
      </c>
      <c r="B15" s="72" t="s">
        <v>65</v>
      </c>
      <c r="C15" s="41"/>
      <c r="D15" s="46"/>
      <c r="E15" s="41"/>
      <c r="F15" s="41"/>
      <c r="G15" s="41"/>
      <c r="H15" s="39">
        <v>66747</v>
      </c>
      <c r="I15" s="22" t="s">
        <v>81</v>
      </c>
      <c r="J15" s="37"/>
      <c r="K15" s="4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7"/>
      <c r="K16" s="27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70" t="s">
        <v>0</v>
      </c>
      <c r="J17" s="36"/>
      <c r="K17" s="43"/>
    </row>
    <row r="18" spans="1:12">
      <c r="A18" s="38"/>
      <c r="B18" s="3"/>
      <c r="C18" s="3"/>
      <c r="D18" s="3"/>
      <c r="E18" s="3"/>
      <c r="F18" s="3"/>
      <c r="G18" s="3"/>
      <c r="H18" s="4"/>
      <c r="I18" s="30"/>
      <c r="J18" s="37"/>
      <c r="K18" s="44"/>
    </row>
    <row r="19" spans="1:12">
      <c r="A19" s="38">
        <v>8</v>
      </c>
      <c r="B19" s="3" t="str">
        <f>'Sch. 2 - BHP'!B19</f>
        <v>Common Use AC Facility Transmission Load (2020 Projected Load)</v>
      </c>
      <c r="C19" s="3"/>
      <c r="D19" s="3"/>
      <c r="E19" s="3"/>
      <c r="F19" s="3"/>
      <c r="G19" s="3"/>
      <c r="H19" s="47">
        <f>'CUS AC LOADS'!J24*1000</f>
        <v>957546.66233333317</v>
      </c>
      <c r="I19" s="22" t="s">
        <v>66</v>
      </c>
      <c r="J19" s="58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4"/>
      <c r="J20" s="27"/>
      <c r="K20" s="27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51">
        <f>ROUND(H17/H19,4)</f>
        <v>4.0930999999999997</v>
      </c>
      <c r="I21" s="23" t="s">
        <v>83</v>
      </c>
      <c r="J21" s="48"/>
      <c r="K21" s="27"/>
    </row>
    <row r="22" spans="1:12" s="6" customFormat="1">
      <c r="A22" s="8"/>
      <c r="B22" s="8"/>
      <c r="C22" s="8"/>
      <c r="D22" s="8"/>
      <c r="E22" s="8"/>
      <c r="F22" s="8"/>
      <c r="G22" s="8"/>
      <c r="H22" s="29"/>
      <c r="I22" s="24"/>
      <c r="J22" s="53"/>
      <c r="K22" s="53"/>
      <c r="L22" s="5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1">
        <f>ROUND(H21/12,4)</f>
        <v>0.34110000000000001</v>
      </c>
      <c r="I23" s="23" t="s">
        <v>84</v>
      </c>
      <c r="J23" s="48"/>
      <c r="K23" s="53"/>
      <c r="L23" s="54"/>
    </row>
    <row r="24" spans="1:12" s="6" customFormat="1">
      <c r="A24" s="8"/>
      <c r="B24" s="8"/>
      <c r="C24" s="8"/>
      <c r="D24" s="8"/>
      <c r="E24" s="8"/>
      <c r="F24" s="8"/>
      <c r="G24" s="8"/>
      <c r="H24" s="29"/>
      <c r="I24" s="24"/>
      <c r="J24" s="27"/>
      <c r="K24" s="27"/>
    </row>
    <row r="25" spans="1:12" s="6" customFormat="1">
      <c r="A25" s="9">
        <v>11</v>
      </c>
      <c r="B25" s="10"/>
      <c r="C25" s="10"/>
      <c r="D25" s="10"/>
      <c r="E25" s="10"/>
      <c r="F25" s="50"/>
      <c r="G25" s="10"/>
      <c r="H25" s="51">
        <f>ROUND(H21/52,4)</f>
        <v>7.8700000000000006E-2</v>
      </c>
      <c r="I25" s="23" t="s">
        <v>85</v>
      </c>
      <c r="J25" s="48"/>
      <c r="K25" s="27"/>
    </row>
    <row r="26" spans="1:12" s="6" customFormat="1">
      <c r="A26" s="8"/>
      <c r="B26" s="8"/>
      <c r="C26" s="8"/>
      <c r="D26" s="8"/>
      <c r="E26" s="8"/>
      <c r="F26" s="8"/>
      <c r="G26" s="8"/>
      <c r="H26" s="29"/>
      <c r="I26" s="24"/>
      <c r="J26" s="27"/>
      <c r="K26" s="27"/>
    </row>
    <row r="27" spans="1:12" s="6" customFormat="1">
      <c r="A27" s="9">
        <v>12</v>
      </c>
      <c r="B27" s="10"/>
      <c r="C27" s="10"/>
      <c r="D27" s="10"/>
      <c r="E27" s="50"/>
      <c r="F27" s="10"/>
      <c r="G27" s="10"/>
      <c r="H27" s="51">
        <f>ROUND(H21/365,4)</f>
        <v>1.12E-2</v>
      </c>
      <c r="I27" s="23" t="s">
        <v>86</v>
      </c>
      <c r="J27" s="48" t="s">
        <v>37</v>
      </c>
      <c r="K27" s="27"/>
    </row>
    <row r="28" spans="1:12" s="6" customFormat="1">
      <c r="A28" s="9">
        <v>13</v>
      </c>
      <c r="B28" s="10"/>
      <c r="C28" s="10"/>
      <c r="D28" s="10"/>
      <c r="E28" s="50"/>
      <c r="F28" s="10"/>
      <c r="G28" s="10"/>
      <c r="H28" s="51">
        <f>ROUND(H21/312,4)</f>
        <v>1.3100000000000001E-2</v>
      </c>
      <c r="I28" s="23" t="s">
        <v>87</v>
      </c>
      <c r="J28" s="48" t="s">
        <v>36</v>
      </c>
      <c r="K28" s="27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7"/>
      <c r="K29" s="27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2">
        <f>ROUND((H21/8760),5)</f>
        <v>4.6999999999999999E-4</v>
      </c>
      <c r="I30" s="23" t="s">
        <v>88</v>
      </c>
      <c r="J30" s="48"/>
      <c r="K30" s="27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2">
        <f>ROUND((H21/4992),5)</f>
        <v>8.1999999999999998E-4</v>
      </c>
      <c r="I31" s="23" t="s">
        <v>89</v>
      </c>
      <c r="J31" s="48" t="s">
        <v>38</v>
      </c>
      <c r="K31" s="27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7"/>
      <c r="K32" s="27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7"/>
      <c r="K33" s="27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6"/>
      <c r="K34" s="27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7"/>
  <sheetViews>
    <sheetView zoomScaleNormal="100" workbookViewId="0">
      <selection activeCell="J24" sqref="J24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2">
      <c r="A1" s="25" t="s">
        <v>35</v>
      </c>
      <c r="B1" s="13"/>
      <c r="C1" s="13"/>
      <c r="D1" s="13"/>
      <c r="E1" s="13"/>
      <c r="F1" s="13"/>
      <c r="G1" s="13"/>
      <c r="H1" s="13"/>
      <c r="J1" s="94"/>
      <c r="K1" s="14"/>
    </row>
    <row r="2" spans="1:12">
      <c r="A2" s="13"/>
      <c r="B2" s="15"/>
      <c r="C2" s="16"/>
      <c r="D2" s="16"/>
      <c r="E2" s="16"/>
      <c r="F2" s="16"/>
      <c r="G2" s="16"/>
      <c r="H2" s="16"/>
      <c r="J2" s="95"/>
      <c r="K2" s="13"/>
    </row>
    <row r="3" spans="1:12">
      <c r="A3" s="13"/>
      <c r="B3" s="145" t="s">
        <v>34</v>
      </c>
      <c r="C3" s="145"/>
      <c r="D3" s="145"/>
      <c r="E3" s="145"/>
      <c r="F3" s="145"/>
      <c r="G3" s="145"/>
      <c r="H3" s="145"/>
      <c r="I3" s="145"/>
    </row>
    <row r="4" spans="1:12">
      <c r="A4" s="13"/>
      <c r="B4" s="145" t="s">
        <v>8</v>
      </c>
      <c r="C4" s="145"/>
      <c r="D4" s="145"/>
      <c r="E4" s="145"/>
      <c r="F4" s="145"/>
      <c r="G4" s="145"/>
      <c r="H4" s="145"/>
      <c r="I4" s="145"/>
    </row>
    <row r="5" spans="1:12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2" ht="18.75">
      <c r="A6" s="18" t="s">
        <v>32</v>
      </c>
      <c r="B6" s="55"/>
      <c r="C6" s="56"/>
      <c r="D6" s="146" t="s">
        <v>91</v>
      </c>
      <c r="E6" s="147"/>
      <c r="F6" s="147"/>
      <c r="G6" s="147"/>
      <c r="H6" s="148"/>
      <c r="I6" s="56"/>
      <c r="J6" s="57"/>
      <c r="K6" s="21"/>
    </row>
    <row r="7" spans="1:12" ht="15.75" thickBot="1">
      <c r="A7" s="19" t="s">
        <v>33</v>
      </c>
      <c r="B7" s="57"/>
      <c r="C7" s="57"/>
      <c r="D7" s="57"/>
      <c r="E7" s="57"/>
      <c r="F7" s="57"/>
      <c r="G7" s="57"/>
      <c r="H7" s="57"/>
      <c r="I7" s="57"/>
      <c r="J7" s="57"/>
      <c r="K7" s="21"/>
    </row>
    <row r="8" spans="1:12" ht="13.5" customHeight="1">
      <c r="A8" s="20">
        <v>1</v>
      </c>
      <c r="B8" s="96"/>
      <c r="C8" s="97"/>
      <c r="D8" s="98" t="s">
        <v>7</v>
      </c>
      <c r="E8" s="99" t="s">
        <v>9</v>
      </c>
      <c r="F8" s="99" t="s">
        <v>10</v>
      </c>
      <c r="G8" s="100" t="s">
        <v>11</v>
      </c>
      <c r="H8" s="98" t="s">
        <v>18</v>
      </c>
      <c r="I8" s="101" t="s">
        <v>39</v>
      </c>
      <c r="J8" s="102" t="s">
        <v>5</v>
      </c>
      <c r="K8" s="21"/>
    </row>
    <row r="9" spans="1:12" ht="13.5" customHeight="1">
      <c r="A9" s="20">
        <f>A8+1</f>
        <v>2</v>
      </c>
      <c r="B9" s="103"/>
      <c r="C9" s="104"/>
      <c r="D9" s="105" t="s">
        <v>5</v>
      </c>
      <c r="E9" s="105" t="s">
        <v>5</v>
      </c>
      <c r="F9" s="105" t="s">
        <v>12</v>
      </c>
      <c r="G9" s="106" t="s">
        <v>13</v>
      </c>
      <c r="H9" s="107" t="s">
        <v>19</v>
      </c>
      <c r="I9" s="108" t="s">
        <v>40</v>
      </c>
      <c r="J9" s="108" t="s">
        <v>15</v>
      </c>
      <c r="K9" s="21"/>
      <c r="L9" s="87"/>
    </row>
    <row r="10" spans="1:12" ht="13.5" customHeight="1" thickBot="1">
      <c r="A10" s="20">
        <f t="shared" ref="A10:A27" si="0">A9+1</f>
        <v>3</v>
      </c>
      <c r="B10" s="109"/>
      <c r="C10" s="110"/>
      <c r="D10" s="111" t="s">
        <v>14</v>
      </c>
      <c r="E10" s="105" t="s">
        <v>14</v>
      </c>
      <c r="F10" s="111" t="s">
        <v>14</v>
      </c>
      <c r="G10" s="112" t="s">
        <v>14</v>
      </c>
      <c r="H10" s="113" t="s">
        <v>14</v>
      </c>
      <c r="I10" s="114" t="s">
        <v>14</v>
      </c>
      <c r="J10" s="114" t="s">
        <v>16</v>
      </c>
      <c r="K10" s="21"/>
    </row>
    <row r="11" spans="1:12" ht="13.5" customHeight="1">
      <c r="A11" s="20">
        <f t="shared" si="0"/>
        <v>4</v>
      </c>
      <c r="B11" s="115" t="s">
        <v>23</v>
      </c>
      <c r="C11" s="116"/>
      <c r="D11" s="117">
        <v>292</v>
      </c>
      <c r="E11" s="117">
        <v>343.16660000000002</v>
      </c>
      <c r="F11" s="118">
        <v>2</v>
      </c>
      <c r="G11" s="117">
        <v>55.55</v>
      </c>
      <c r="H11" s="100">
        <v>255</v>
      </c>
      <c r="I11" s="99">
        <v>80</v>
      </c>
      <c r="J11" s="119">
        <f>SUM(D11:I11)</f>
        <v>1027.7166</v>
      </c>
      <c r="K11" s="21"/>
    </row>
    <row r="12" spans="1:12" ht="13.5" customHeight="1">
      <c r="A12" s="20">
        <f t="shared" si="0"/>
        <v>5</v>
      </c>
      <c r="B12" s="115" t="s">
        <v>24</v>
      </c>
      <c r="C12" s="120"/>
      <c r="D12" s="121">
        <v>305</v>
      </c>
      <c r="E12" s="121">
        <v>320.35219999999998</v>
      </c>
      <c r="F12" s="122">
        <v>3</v>
      </c>
      <c r="G12" s="121">
        <v>57.57</v>
      </c>
      <c r="H12" s="106">
        <v>255</v>
      </c>
      <c r="I12" s="105">
        <v>80</v>
      </c>
      <c r="J12" s="123">
        <f t="shared" ref="J12:J21" si="1">SUM(D12:I12)</f>
        <v>1020.9222000000001</v>
      </c>
      <c r="K12" s="21"/>
    </row>
    <row r="13" spans="1:12" ht="15">
      <c r="A13" s="20">
        <f t="shared" si="0"/>
        <v>6</v>
      </c>
      <c r="B13" s="115" t="s">
        <v>25</v>
      </c>
      <c r="C13" s="120"/>
      <c r="D13" s="121">
        <v>272</v>
      </c>
      <c r="E13" s="121">
        <v>317.50040000000001</v>
      </c>
      <c r="F13" s="122">
        <v>2</v>
      </c>
      <c r="G13" s="121">
        <v>52.52</v>
      </c>
      <c r="H13" s="106">
        <v>255</v>
      </c>
      <c r="I13" s="105">
        <v>80</v>
      </c>
      <c r="J13" s="123">
        <f t="shared" si="1"/>
        <v>979.0204</v>
      </c>
      <c r="K13" s="21"/>
    </row>
    <row r="14" spans="1:12" ht="15">
      <c r="A14" s="20">
        <f t="shared" si="0"/>
        <v>7</v>
      </c>
      <c r="B14" s="115" t="s">
        <v>29</v>
      </c>
      <c r="C14" s="120"/>
      <c r="D14" s="121">
        <v>234</v>
      </c>
      <c r="E14" s="121">
        <v>287.08119999999997</v>
      </c>
      <c r="F14" s="122">
        <v>3</v>
      </c>
      <c r="G14" s="121">
        <v>42.42</v>
      </c>
      <c r="H14" s="106">
        <v>255</v>
      </c>
      <c r="I14" s="105">
        <v>80</v>
      </c>
      <c r="J14" s="123">
        <f t="shared" si="1"/>
        <v>901.50119999999993</v>
      </c>
      <c r="K14" s="21"/>
    </row>
    <row r="15" spans="1:12" ht="15">
      <c r="A15" s="20">
        <f t="shared" si="0"/>
        <v>8</v>
      </c>
      <c r="B15" s="115" t="s">
        <v>30</v>
      </c>
      <c r="C15" s="120"/>
      <c r="D15" s="121">
        <v>261</v>
      </c>
      <c r="E15" s="121">
        <v>229.09459999999999</v>
      </c>
      <c r="F15" s="122">
        <v>3</v>
      </c>
      <c r="G15" s="121">
        <v>38.380000000000003</v>
      </c>
      <c r="H15" s="106">
        <v>255</v>
      </c>
      <c r="I15" s="105">
        <v>80</v>
      </c>
      <c r="J15" s="123">
        <f t="shared" si="1"/>
        <v>866.47460000000001</v>
      </c>
      <c r="K15" s="21"/>
    </row>
    <row r="16" spans="1:12" ht="15">
      <c r="A16" s="20">
        <f t="shared" si="0"/>
        <v>9</v>
      </c>
      <c r="B16" s="115" t="s">
        <v>31</v>
      </c>
      <c r="C16" s="120"/>
      <c r="D16" s="121">
        <v>325</v>
      </c>
      <c r="E16" s="121">
        <v>251.90900000000002</v>
      </c>
      <c r="F16" s="122">
        <v>3</v>
      </c>
      <c r="G16" s="121">
        <v>65</v>
      </c>
      <c r="H16" s="106">
        <v>252</v>
      </c>
      <c r="I16" s="105">
        <v>80</v>
      </c>
      <c r="J16" s="123">
        <f t="shared" si="1"/>
        <v>976.90899999999999</v>
      </c>
      <c r="K16" s="21"/>
    </row>
    <row r="17" spans="1:11" ht="15">
      <c r="A17" s="20">
        <f t="shared" si="0"/>
        <v>10</v>
      </c>
      <c r="B17" s="115" t="s">
        <v>26</v>
      </c>
      <c r="C17" s="120"/>
      <c r="D17" s="121">
        <v>355</v>
      </c>
      <c r="E17" s="121">
        <v>237.65</v>
      </c>
      <c r="F17" s="122">
        <v>4</v>
      </c>
      <c r="G17" s="121">
        <v>76</v>
      </c>
      <c r="H17" s="106">
        <v>252</v>
      </c>
      <c r="I17" s="105">
        <v>80</v>
      </c>
      <c r="J17" s="123">
        <f t="shared" si="1"/>
        <v>1004.65</v>
      </c>
      <c r="K17" s="21"/>
    </row>
    <row r="18" spans="1:11" ht="15">
      <c r="A18" s="20">
        <f t="shared" si="0"/>
        <v>11</v>
      </c>
      <c r="B18" s="115" t="s">
        <v>20</v>
      </c>
      <c r="C18" s="120"/>
      <c r="D18" s="121">
        <v>356</v>
      </c>
      <c r="E18" s="121">
        <v>251.52876000000003</v>
      </c>
      <c r="F18" s="122">
        <v>4</v>
      </c>
      <c r="G18" s="121">
        <v>65</v>
      </c>
      <c r="H18" s="106">
        <v>252</v>
      </c>
      <c r="I18" s="105">
        <v>80</v>
      </c>
      <c r="J18" s="123">
        <f t="shared" si="1"/>
        <v>1008.52876</v>
      </c>
      <c r="K18" s="21"/>
    </row>
    <row r="19" spans="1:11" ht="15">
      <c r="A19" s="20">
        <f t="shared" si="0"/>
        <v>12</v>
      </c>
      <c r="B19" s="115" t="s">
        <v>27</v>
      </c>
      <c r="C19" s="120"/>
      <c r="D19" s="121">
        <v>262</v>
      </c>
      <c r="E19" s="121">
        <v>254.32352399999999</v>
      </c>
      <c r="F19" s="122">
        <v>3</v>
      </c>
      <c r="G19" s="121">
        <v>59</v>
      </c>
      <c r="H19" s="106">
        <v>252</v>
      </c>
      <c r="I19" s="105">
        <v>80</v>
      </c>
      <c r="J19" s="123">
        <f t="shared" si="1"/>
        <v>910.32352400000002</v>
      </c>
      <c r="K19" s="21"/>
    </row>
    <row r="20" spans="1:11" ht="15">
      <c r="A20" s="20">
        <f t="shared" si="0"/>
        <v>13</v>
      </c>
      <c r="B20" s="115" t="s">
        <v>21</v>
      </c>
      <c r="C20" s="120"/>
      <c r="D20" s="121">
        <v>249</v>
      </c>
      <c r="E20" s="121">
        <v>242.21287999999998</v>
      </c>
      <c r="F20" s="122">
        <v>3</v>
      </c>
      <c r="G20" s="121">
        <v>40</v>
      </c>
      <c r="H20" s="106">
        <v>252</v>
      </c>
      <c r="I20" s="105">
        <v>80</v>
      </c>
      <c r="J20" s="123">
        <f t="shared" si="1"/>
        <v>866.21288000000004</v>
      </c>
      <c r="K20" s="21"/>
    </row>
    <row r="21" spans="1:11" ht="15">
      <c r="A21" s="20">
        <f t="shared" si="0"/>
        <v>14</v>
      </c>
      <c r="B21" s="115" t="s">
        <v>22</v>
      </c>
      <c r="C21" s="120"/>
      <c r="D21" s="121">
        <v>223</v>
      </c>
      <c r="E21" s="121">
        <v>298.10816</v>
      </c>
      <c r="F21" s="122">
        <v>2</v>
      </c>
      <c r="G21" s="121">
        <v>42</v>
      </c>
      <c r="H21" s="106">
        <v>252</v>
      </c>
      <c r="I21" s="105">
        <v>80</v>
      </c>
      <c r="J21" s="123">
        <f t="shared" si="1"/>
        <v>897.10816</v>
      </c>
      <c r="K21" s="21"/>
    </row>
    <row r="22" spans="1:11" ht="15.75" thickBot="1">
      <c r="A22" s="20">
        <f t="shared" si="0"/>
        <v>15</v>
      </c>
      <c r="B22" s="124" t="s">
        <v>28</v>
      </c>
      <c r="C22" s="125"/>
      <c r="D22" s="126">
        <v>318</v>
      </c>
      <c r="E22" s="126">
        <v>324.19262400000002</v>
      </c>
      <c r="F22" s="127">
        <v>2</v>
      </c>
      <c r="G22" s="126">
        <v>55</v>
      </c>
      <c r="H22" s="126">
        <v>252</v>
      </c>
      <c r="I22" s="111">
        <v>80</v>
      </c>
      <c r="J22" s="128">
        <f>SUM(D22:I22)</f>
        <v>1031.192624</v>
      </c>
      <c r="K22" s="21"/>
    </row>
    <row r="23" spans="1:11" ht="15.75" thickBot="1">
      <c r="A23" s="20">
        <f t="shared" si="0"/>
        <v>16</v>
      </c>
      <c r="B23" s="129"/>
      <c r="C23" s="130"/>
      <c r="D23" s="131"/>
      <c r="E23" s="131"/>
      <c r="F23" s="131"/>
      <c r="G23" s="131"/>
      <c r="H23" s="131"/>
      <c r="I23" s="131"/>
      <c r="J23" s="131"/>
      <c r="K23" s="21"/>
    </row>
    <row r="24" spans="1:11" ht="15.75" thickBot="1">
      <c r="A24" s="20">
        <f t="shared" si="0"/>
        <v>17</v>
      </c>
      <c r="B24" s="132" t="s">
        <v>17</v>
      </c>
      <c r="C24" s="133"/>
      <c r="D24" s="134">
        <f t="shared" ref="D24:J24" si="2">SUM(D11:D22)/12</f>
        <v>287.66666666666669</v>
      </c>
      <c r="E24" s="135">
        <f t="shared" si="2"/>
        <v>279.75999566666673</v>
      </c>
      <c r="F24" s="136">
        <f t="shared" si="2"/>
        <v>2.8333333333333335</v>
      </c>
      <c r="G24" s="135">
        <f t="shared" si="2"/>
        <v>54.036666666666669</v>
      </c>
      <c r="H24" s="137">
        <f t="shared" si="2"/>
        <v>253.25</v>
      </c>
      <c r="I24" s="138">
        <f t="shared" si="2"/>
        <v>80</v>
      </c>
      <c r="J24" s="139">
        <f t="shared" si="2"/>
        <v>957.54666233333319</v>
      </c>
      <c r="K24" s="21"/>
    </row>
    <row r="25" spans="1:11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5">
      <c r="A26" s="20">
        <f t="shared" si="0"/>
        <v>19</v>
      </c>
      <c r="B26" s="140" t="s">
        <v>92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1">
      <c r="A27" s="20">
        <f t="shared" si="0"/>
        <v>20</v>
      </c>
      <c r="B27" s="140" t="s">
        <v>93</v>
      </c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Godsell, Karen</cp:lastModifiedBy>
  <cp:lastPrinted>2015-09-04T20:55:58Z</cp:lastPrinted>
  <dcterms:created xsi:type="dcterms:W3CDTF">2008-12-08T23:28:21Z</dcterms:created>
  <dcterms:modified xsi:type="dcterms:W3CDTF">2019-09-05T20:15:49Z</dcterms:modified>
</cp:coreProperties>
</file>