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Reports and Filings\Rate Trend Report\2026\"/>
    </mc:Choice>
  </mc:AlternateContent>
  <xr:revisionPtr revIDLastSave="0" documentId="13_ncr:1_{8DBE6CEE-36A5-42B2-934A-41BBC00C8B45}" xr6:coauthVersionLast="47" xr6:coauthVersionMax="47" xr10:uidLastSave="{00000000-0000-0000-0000-000000000000}"/>
  <bookViews>
    <workbookView xWindow="-120" yWindow="-120" windowWidth="29040" windowHeight="15720" xr2:uid="{F64B7E54-2FB5-413D-AC6B-9AC71B4B7355}"/>
  </bookViews>
  <sheets>
    <sheet name="Res 10 yr" sheetId="14" r:id="rId1"/>
    <sheet name="SB 10 yr" sheetId="16" r:id="rId2"/>
    <sheet name="Base Rates" sheetId="2" r:id="rId3"/>
    <sheet name="Riders" sheetId="1" r:id="rId4"/>
  </sheets>
  <definedNames>
    <definedName name="_xlnm.Print_Area" localSheetId="2">'Base Rates'!$A$1:$Q$187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6" l="1"/>
  <c r="F59" i="16"/>
  <c r="F60" i="16"/>
  <c r="G63" i="14"/>
  <c r="G62" i="14"/>
  <c r="G61" i="14"/>
  <c r="G60" i="14"/>
  <c r="H62" i="16"/>
  <c r="X62" i="16" s="1"/>
  <c r="B62" i="16"/>
  <c r="C62" i="16"/>
  <c r="S62" i="16" s="1"/>
  <c r="I62" i="16"/>
  <c r="J62" i="16"/>
  <c r="M62" i="16"/>
  <c r="AC62" i="16" s="1"/>
  <c r="Q62" i="16"/>
  <c r="R62" i="16"/>
  <c r="Y62" i="16"/>
  <c r="AD62" i="16"/>
  <c r="Z62" i="16" l="1"/>
  <c r="L63" i="14" l="1"/>
  <c r="AC63" i="14" s="1"/>
  <c r="I63" i="14"/>
  <c r="B63" i="14"/>
  <c r="C63" i="14"/>
  <c r="T63" i="14" s="1"/>
  <c r="D63" i="14"/>
  <c r="F63" i="14"/>
  <c r="J63" i="14"/>
  <c r="K63" i="14"/>
  <c r="N63" i="14"/>
  <c r="AE63" i="14" s="1"/>
  <c r="R63" i="14"/>
  <c r="S63" i="14"/>
  <c r="U63" i="14"/>
  <c r="W63" i="14"/>
  <c r="Z63" i="14"/>
  <c r="AA63" i="14"/>
  <c r="AF63" i="14"/>
  <c r="M61" i="16"/>
  <c r="AC61" i="16" s="1"/>
  <c r="AD61" i="16"/>
  <c r="AI60" i="16"/>
  <c r="Q61" i="16"/>
  <c r="AB63" i="14" l="1"/>
  <c r="L62" i="14"/>
  <c r="AC62" i="14" s="1"/>
  <c r="I62" i="14"/>
  <c r="Z62" i="14" s="1"/>
  <c r="AF62" i="14"/>
  <c r="N62" i="14"/>
  <c r="AE62" i="14" s="1"/>
  <c r="R62" i="14"/>
  <c r="H60" i="16"/>
  <c r="K60" i="16"/>
  <c r="F61" i="16"/>
  <c r="Q60" i="16"/>
  <c r="M60" i="16"/>
  <c r="AC60" i="16" s="1"/>
  <c r="I61" i="14"/>
  <c r="Z61" i="14" s="1"/>
  <c r="L61" i="14"/>
  <c r="AC61" i="14" s="1"/>
  <c r="R61" i="14"/>
  <c r="N61" i="14"/>
  <c r="AE61" i="14" s="1"/>
  <c r="M54" i="16"/>
  <c r="M55" i="16" s="1"/>
  <c r="M56" i="16" s="1"/>
  <c r="M57" i="16" s="1"/>
  <c r="M58" i="16" s="1"/>
  <c r="AC58" i="16" s="1"/>
  <c r="K59" i="16"/>
  <c r="F56" i="16"/>
  <c r="N60" i="14"/>
  <c r="AE60" i="14" s="1"/>
  <c r="N55" i="14"/>
  <c r="N56" i="14" s="1"/>
  <c r="N57" i="14" s="1"/>
  <c r="N58" i="14" s="1"/>
  <c r="N59" i="14" s="1"/>
  <c r="L60" i="14"/>
  <c r="AC60" i="14" s="1"/>
  <c r="G57" i="14"/>
  <c r="I60" i="14"/>
  <c r="Z60" i="14" s="1"/>
  <c r="H59" i="14"/>
  <c r="H60" i="14" s="1"/>
  <c r="Y60" i="14" s="1"/>
  <c r="R60" i="14"/>
  <c r="H52" i="14"/>
  <c r="H59" i="16"/>
  <c r="X59" i="16" s="1"/>
  <c r="G58" i="16"/>
  <c r="G51" i="16"/>
  <c r="M59" i="16"/>
  <c r="AC59" i="16" s="1"/>
  <c r="Q59" i="16"/>
  <c r="AA59" i="16"/>
  <c r="H58" i="16"/>
  <c r="X58" i="16" s="1"/>
  <c r="Q58" i="16"/>
  <c r="X63" i="14" l="1"/>
  <c r="AA60" i="16"/>
  <c r="K61" i="16"/>
  <c r="X60" i="16"/>
  <c r="H61" i="16"/>
  <c r="X61" i="16" s="1"/>
  <c r="H61" i="14"/>
  <c r="AA61" i="16" l="1"/>
  <c r="K62" i="16"/>
  <c r="AA62" i="16" s="1"/>
  <c r="H62" i="14"/>
  <c r="Y61" i="14"/>
  <c r="I59" i="14"/>
  <c r="AE59" i="14"/>
  <c r="R59" i="14"/>
  <c r="K3" i="16"/>
  <c r="D3" i="16"/>
  <c r="Y62" i="14" l="1"/>
  <c r="H63" i="14"/>
  <c r="Y63" i="14" s="1"/>
  <c r="T30" i="16"/>
  <c r="T49" i="16"/>
  <c r="D57" i="16"/>
  <c r="N57" i="16"/>
  <c r="AC57" i="16"/>
  <c r="Q57" i="16"/>
  <c r="V3" i="14"/>
  <c r="V4" i="14"/>
  <c r="V5" i="14"/>
  <c r="V6" i="14"/>
  <c r="V7" i="14"/>
  <c r="V8" i="14"/>
  <c r="V9" i="14"/>
  <c r="V10" i="14"/>
  <c r="V11" i="14"/>
  <c r="V12" i="14"/>
  <c r="V13" i="14"/>
  <c r="V14" i="14"/>
  <c r="V15" i="14"/>
  <c r="V16" i="14"/>
  <c r="V17" i="14"/>
  <c r="V18" i="14"/>
  <c r="V19" i="14"/>
  <c r="V20" i="14"/>
  <c r="V21" i="14"/>
  <c r="V22" i="14"/>
  <c r="V23" i="14"/>
  <c r="V24" i="14"/>
  <c r="V25" i="14"/>
  <c r="V26" i="14"/>
  <c r="V27" i="14"/>
  <c r="V28" i="14"/>
  <c r="V29" i="14"/>
  <c r="V30" i="14"/>
  <c r="V31" i="14"/>
  <c r="V32" i="14"/>
  <c r="V33" i="14"/>
  <c r="V34" i="14"/>
  <c r="V35" i="14"/>
  <c r="V36" i="14"/>
  <c r="V37" i="14"/>
  <c r="V38" i="14"/>
  <c r="V39" i="14"/>
  <c r="V40" i="14"/>
  <c r="V41" i="14"/>
  <c r="V42" i="14"/>
  <c r="V43" i="14"/>
  <c r="V47" i="14"/>
  <c r="V49" i="14"/>
  <c r="E58" i="14"/>
  <c r="AE58" i="14"/>
  <c r="R58" i="14"/>
  <c r="H56" i="16"/>
  <c r="H57" i="16" s="1"/>
  <c r="X57" i="16" s="1"/>
  <c r="I57" i="14"/>
  <c r="I58" i="14" s="1"/>
  <c r="F57" i="16"/>
  <c r="F58" i="16" s="1"/>
  <c r="AD56" i="16"/>
  <c r="AD55" i="16"/>
  <c r="AC56" i="16"/>
  <c r="Q56" i="16"/>
  <c r="G58" i="14"/>
  <c r="G59" i="14" s="1"/>
  <c r="AE57" i="14"/>
  <c r="R57" i="14"/>
  <c r="C55" i="16"/>
  <c r="C56" i="16" s="1"/>
  <c r="S56" i="16" s="1"/>
  <c r="C53" i="16"/>
  <c r="C17" i="16"/>
  <c r="D56" i="14"/>
  <c r="D57" i="14" s="1"/>
  <c r="D54" i="14"/>
  <c r="C56" i="14"/>
  <c r="C57" i="14" s="1"/>
  <c r="T57" i="14" s="1"/>
  <c r="C54" i="14"/>
  <c r="AC55" i="16"/>
  <c r="AC54" i="16"/>
  <c r="Q55" i="16"/>
  <c r="AE56" i="14"/>
  <c r="AE55" i="14"/>
  <c r="K56" i="14"/>
  <c r="K57" i="14" s="1"/>
  <c r="K58" i="14" s="1"/>
  <c r="K59" i="14" s="1"/>
  <c r="R56" i="14"/>
  <c r="K54" i="16"/>
  <c r="K55" i="16" s="1"/>
  <c r="J54" i="16"/>
  <c r="J55" i="16" s="1"/>
  <c r="J56" i="16" s="1"/>
  <c r="J57" i="16" s="1"/>
  <c r="J58" i="16" s="1"/>
  <c r="F54" i="16"/>
  <c r="F55" i="16" s="1"/>
  <c r="E54" i="16"/>
  <c r="U54" i="16" s="1"/>
  <c r="Q54" i="16"/>
  <c r="L55" i="14"/>
  <c r="AC55" i="14" s="1"/>
  <c r="K55" i="14"/>
  <c r="G55" i="14"/>
  <c r="G56" i="14" s="1"/>
  <c r="F55" i="14"/>
  <c r="W55" i="14" s="1"/>
  <c r="R55" i="14"/>
  <c r="B17" i="16"/>
  <c r="AA55" i="16" l="1"/>
  <c r="K56" i="16"/>
  <c r="K57" i="16" s="1"/>
  <c r="K60" i="14"/>
  <c r="J59" i="16"/>
  <c r="AA54" i="16"/>
  <c r="AD57" i="16"/>
  <c r="N58" i="16"/>
  <c r="T57" i="16"/>
  <c r="D58" i="16"/>
  <c r="E55" i="16"/>
  <c r="Z58" i="14"/>
  <c r="Z59" i="14"/>
  <c r="V58" i="14"/>
  <c r="E59" i="14"/>
  <c r="AA56" i="16"/>
  <c r="F56" i="14"/>
  <c r="L56" i="14"/>
  <c r="U57" i="14"/>
  <c r="D58" i="14"/>
  <c r="C58" i="14"/>
  <c r="C57" i="16"/>
  <c r="I54" i="14"/>
  <c r="I55" i="14" s="1"/>
  <c r="D55" i="14"/>
  <c r="C55" i="14"/>
  <c r="U58" i="14" l="1"/>
  <c r="D59" i="14"/>
  <c r="T58" i="14"/>
  <c r="C59" i="14"/>
  <c r="J60" i="16"/>
  <c r="S57" i="16"/>
  <c r="C58" i="16"/>
  <c r="K61" i="14"/>
  <c r="AA57" i="16"/>
  <c r="K58" i="16"/>
  <c r="AA58" i="16" s="1"/>
  <c r="V59" i="14"/>
  <c r="E60" i="14"/>
  <c r="T58" i="16"/>
  <c r="D59" i="16"/>
  <c r="N59" i="16"/>
  <c r="AD58" i="16"/>
  <c r="U55" i="16"/>
  <c r="E56" i="16"/>
  <c r="AC56" i="14"/>
  <c r="L57" i="14"/>
  <c r="F57" i="14"/>
  <c r="W56" i="14"/>
  <c r="Z55" i="14"/>
  <c r="I56" i="14"/>
  <c r="T56" i="14"/>
  <c r="T55" i="14"/>
  <c r="U55" i="14"/>
  <c r="U56" i="14"/>
  <c r="U53" i="16"/>
  <c r="AA53" i="16"/>
  <c r="AC53" i="16"/>
  <c r="H53" i="16"/>
  <c r="AD59" i="16" l="1"/>
  <c r="N60" i="16"/>
  <c r="AD60" i="16" s="1"/>
  <c r="C59" i="16"/>
  <c r="S58" i="16"/>
  <c r="D60" i="14"/>
  <c r="U59" i="14"/>
  <c r="K62" i="14"/>
  <c r="J61" i="16"/>
  <c r="C60" i="14"/>
  <c r="T59" i="14"/>
  <c r="T59" i="16"/>
  <c r="D60" i="16"/>
  <c r="V60" i="14"/>
  <c r="E61" i="14"/>
  <c r="U56" i="16"/>
  <c r="E57" i="16"/>
  <c r="W57" i="14"/>
  <c r="F58" i="14"/>
  <c r="AC57" i="14"/>
  <c r="L58" i="14"/>
  <c r="Z57" i="14"/>
  <c r="Z56" i="14"/>
  <c r="X53" i="16"/>
  <c r="H54" i="16"/>
  <c r="Q53" i="16"/>
  <c r="AC54" i="14"/>
  <c r="T54" i="14"/>
  <c r="U54" i="14"/>
  <c r="W54" i="14"/>
  <c r="Z54" i="14"/>
  <c r="AE54" i="14"/>
  <c r="AC58" i="14" l="1"/>
  <c r="L59" i="14"/>
  <c r="AC59" i="14" s="1"/>
  <c r="W58" i="14"/>
  <c r="F59" i="14"/>
  <c r="C60" i="16"/>
  <c r="S59" i="16"/>
  <c r="T60" i="14"/>
  <c r="C61" i="14"/>
  <c r="D61" i="14"/>
  <c r="U60" i="14"/>
  <c r="T60" i="16"/>
  <c r="D61" i="16"/>
  <c r="V61" i="14"/>
  <c r="E62" i="14"/>
  <c r="U57" i="16"/>
  <c r="E58" i="16"/>
  <c r="X54" i="16"/>
  <c r="H55" i="16"/>
  <c r="R54" i="14"/>
  <c r="O52" i="16"/>
  <c r="O53" i="16" s="1"/>
  <c r="O54" i="16" s="1"/>
  <c r="O55" i="16" s="1"/>
  <c r="O56" i="16" s="1"/>
  <c r="O57" i="16" s="1"/>
  <c r="O58" i="16" s="1"/>
  <c r="L52" i="16"/>
  <c r="L53" i="16" s="1"/>
  <c r="L54" i="16" s="1"/>
  <c r="L55" i="16" s="1"/>
  <c r="L56" i="16" s="1"/>
  <c r="L57" i="16" s="1"/>
  <c r="L58" i="16" s="1"/>
  <c r="P53" i="14"/>
  <c r="P54" i="14" s="1"/>
  <c r="P55" i="14" s="1"/>
  <c r="M53" i="14"/>
  <c r="M54" i="14" s="1"/>
  <c r="M55" i="14" s="1"/>
  <c r="T61" i="16" l="1"/>
  <c r="D62" i="16"/>
  <c r="T62" i="16" s="1"/>
  <c r="V62" i="14"/>
  <c r="E63" i="14"/>
  <c r="V63" i="14" s="1"/>
  <c r="U61" i="14"/>
  <c r="D62" i="14"/>
  <c r="U62" i="14" s="1"/>
  <c r="T61" i="14"/>
  <c r="C62" i="14"/>
  <c r="T62" i="14" s="1"/>
  <c r="S60" i="16"/>
  <c r="C61" i="16"/>
  <c r="S61" i="16" s="1"/>
  <c r="F60" i="14"/>
  <c r="W59" i="14"/>
  <c r="L59" i="16"/>
  <c r="L60" i="16" s="1"/>
  <c r="L61" i="16" s="1"/>
  <c r="L62" i="16" s="1"/>
  <c r="U58" i="16"/>
  <c r="E59" i="16"/>
  <c r="O59" i="16"/>
  <c r="O60" i="16" s="1"/>
  <c r="O61" i="16" s="1"/>
  <c r="O62" i="16" s="1"/>
  <c r="X55" i="16"/>
  <c r="X56" i="16"/>
  <c r="M56" i="14"/>
  <c r="M57" i="14" s="1"/>
  <c r="P56" i="14"/>
  <c r="P57" i="14" s="1"/>
  <c r="Q52" i="16"/>
  <c r="AC53" i="14"/>
  <c r="Z53" i="14"/>
  <c r="F61" i="14" l="1"/>
  <c r="W60" i="14"/>
  <c r="U59" i="16"/>
  <c r="E60" i="16"/>
  <c r="P58" i="14"/>
  <c r="P59" i="14" s="1"/>
  <c r="M58" i="14"/>
  <c r="M59" i="14" s="1"/>
  <c r="R53" i="14"/>
  <c r="T17" i="14"/>
  <c r="T18" i="14"/>
  <c r="T19" i="14"/>
  <c r="T20" i="14"/>
  <c r="T21" i="14"/>
  <c r="T22" i="14"/>
  <c r="T23" i="14"/>
  <c r="T24" i="14"/>
  <c r="T25" i="14"/>
  <c r="T26" i="14"/>
  <c r="T27" i="14"/>
  <c r="T28" i="14"/>
  <c r="T29" i="14"/>
  <c r="T30" i="14"/>
  <c r="T31" i="14"/>
  <c r="T32" i="14"/>
  <c r="T33" i="14"/>
  <c r="T34" i="14"/>
  <c r="T35" i="14"/>
  <c r="T36" i="14"/>
  <c r="T37" i="14"/>
  <c r="T38" i="14"/>
  <c r="T39" i="14"/>
  <c r="T40" i="14"/>
  <c r="T41" i="14"/>
  <c r="T42" i="14"/>
  <c r="T43" i="14"/>
  <c r="T47" i="14"/>
  <c r="I52" i="14"/>
  <c r="H53" i="14"/>
  <c r="H51" i="16"/>
  <c r="X52" i="16" s="1"/>
  <c r="Q51" i="16"/>
  <c r="Q3" i="16"/>
  <c r="Q4" i="16"/>
  <c r="Q5" i="16"/>
  <c r="Q6" i="16"/>
  <c r="Q7" i="16"/>
  <c r="Q8" i="16"/>
  <c r="Q9" i="16"/>
  <c r="Q10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0" i="16"/>
  <c r="W61" i="14" l="1"/>
  <c r="F62" i="14"/>
  <c r="W62" i="14" s="1"/>
  <c r="U60" i="16"/>
  <c r="E61" i="16"/>
  <c r="M60" i="14"/>
  <c r="P60" i="14"/>
  <c r="Y53" i="14"/>
  <c r="H54" i="14"/>
  <c r="X51" i="16"/>
  <c r="W51" i="16"/>
  <c r="G52" i="16"/>
  <c r="U61" i="16" l="1"/>
  <c r="E62" i="16"/>
  <c r="U62" i="16" s="1"/>
  <c r="P61" i="14"/>
  <c r="M61" i="14"/>
  <c r="Y54" i="14"/>
  <c r="H55" i="14"/>
  <c r="W52" i="16"/>
  <c r="G53" i="16"/>
  <c r="Z52" i="14"/>
  <c r="R52" i="14"/>
  <c r="R3" i="14"/>
  <c r="R4" i="14"/>
  <c r="R5" i="14"/>
  <c r="R6" i="14"/>
  <c r="R7" i="14"/>
  <c r="R8" i="14"/>
  <c r="R9" i="14"/>
  <c r="R10" i="14"/>
  <c r="R11" i="14"/>
  <c r="R12" i="14"/>
  <c r="R13" i="14"/>
  <c r="R14" i="14"/>
  <c r="R15" i="14"/>
  <c r="R16" i="14"/>
  <c r="R17" i="14"/>
  <c r="R18" i="14"/>
  <c r="R19" i="14"/>
  <c r="R20" i="14"/>
  <c r="R21" i="14"/>
  <c r="R22" i="14"/>
  <c r="R23" i="14"/>
  <c r="R24" i="14"/>
  <c r="R25" i="14"/>
  <c r="R26" i="14"/>
  <c r="R27" i="14"/>
  <c r="R28" i="14"/>
  <c r="R29" i="14"/>
  <c r="R30" i="14"/>
  <c r="R31" i="14"/>
  <c r="R32" i="14"/>
  <c r="R33" i="14"/>
  <c r="R34" i="14"/>
  <c r="R35" i="14"/>
  <c r="R36" i="14"/>
  <c r="R37" i="14"/>
  <c r="R38" i="14"/>
  <c r="R39" i="14"/>
  <c r="R40" i="14"/>
  <c r="R41" i="14"/>
  <c r="R42" i="14"/>
  <c r="R43" i="14"/>
  <c r="R44" i="14"/>
  <c r="R45" i="14"/>
  <c r="R46" i="14"/>
  <c r="R47" i="14"/>
  <c r="R48" i="14"/>
  <c r="R49" i="14"/>
  <c r="R50" i="14"/>
  <c r="R51" i="14"/>
  <c r="J22" i="16"/>
  <c r="J21" i="16" s="1"/>
  <c r="J20" i="16" s="1"/>
  <c r="J19" i="16" s="1"/>
  <c r="J18" i="16" s="1"/>
  <c r="J17" i="16" s="1"/>
  <c r="K22" i="14"/>
  <c r="K21" i="14" s="1"/>
  <c r="K20" i="14" s="1"/>
  <c r="K19" i="14" s="1"/>
  <c r="K18" i="14" s="1"/>
  <c r="K17" i="14" s="1"/>
  <c r="N47" i="14"/>
  <c r="I50" i="16"/>
  <c r="I51" i="16" s="1"/>
  <c r="D50" i="16"/>
  <c r="H50" i="16"/>
  <c r="X50" i="16" s="1"/>
  <c r="F50" i="16"/>
  <c r="F51" i="16" s="1"/>
  <c r="Z51" i="14"/>
  <c r="O51" i="14"/>
  <c r="O52" i="14" s="1"/>
  <c r="E51" i="14"/>
  <c r="AF50" i="14"/>
  <c r="J50" i="14"/>
  <c r="J51" i="14" s="1"/>
  <c r="E50" i="14"/>
  <c r="V50" i="14" s="1"/>
  <c r="V62" i="16" l="1"/>
  <c r="AB62" i="16" s="1"/>
  <c r="AE62" i="16"/>
  <c r="M62" i="14"/>
  <c r="M63" i="14" s="1"/>
  <c r="AD63" i="14" s="1"/>
  <c r="P62" i="14"/>
  <c r="P63" i="14" s="1"/>
  <c r="AG63" i="14" s="1"/>
  <c r="AI63" i="14" s="1"/>
  <c r="D51" i="16"/>
  <c r="T50" i="16"/>
  <c r="E52" i="14"/>
  <c r="V51" i="14"/>
  <c r="Y55" i="14"/>
  <c r="H56" i="14"/>
  <c r="W53" i="16"/>
  <c r="G54" i="16"/>
  <c r="Y50" i="16"/>
  <c r="AF51" i="14"/>
  <c r="O53" i="14"/>
  <c r="AF52" i="14"/>
  <c r="AA51" i="14"/>
  <c r="J52" i="14"/>
  <c r="AA50" i="14"/>
  <c r="I52" i="16"/>
  <c r="Y51" i="16"/>
  <c r="Y52" i="16" l="1"/>
  <c r="I53" i="16"/>
  <c r="D52" i="16"/>
  <c r="T51" i="16"/>
  <c r="AF53" i="14"/>
  <c r="O54" i="14"/>
  <c r="E53" i="14"/>
  <c r="V52" i="14"/>
  <c r="W54" i="16"/>
  <c r="G55" i="16"/>
  <c r="H57" i="14"/>
  <c r="Y56" i="14"/>
  <c r="J53" i="14"/>
  <c r="AA52" i="14"/>
  <c r="AC47" i="14"/>
  <c r="AA47" i="14"/>
  <c r="Z47" i="14"/>
  <c r="Y47" i="14"/>
  <c r="W47" i="14"/>
  <c r="U47" i="14"/>
  <c r="M47" i="16"/>
  <c r="AC47" i="16" s="1"/>
  <c r="AE47" i="14"/>
  <c r="S16" i="16"/>
  <c r="S17" i="16"/>
  <c r="I54" i="16" l="1"/>
  <c r="Y53" i="16"/>
  <c r="D53" i="16"/>
  <c r="T52" i="16"/>
  <c r="Y57" i="14"/>
  <c r="H58" i="14"/>
  <c r="V53" i="14"/>
  <c r="E54" i="14"/>
  <c r="AA53" i="14"/>
  <c r="J54" i="14"/>
  <c r="O55" i="14"/>
  <c r="AF54" i="14"/>
  <c r="W55" i="16"/>
  <c r="G56" i="16"/>
  <c r="M48" i="16"/>
  <c r="C18" i="16"/>
  <c r="Y58" i="14" l="1"/>
  <c r="Y59" i="14"/>
  <c r="W56" i="16"/>
  <c r="G57" i="16"/>
  <c r="D54" i="16"/>
  <c r="T53" i="16"/>
  <c r="Y54" i="16"/>
  <c r="I55" i="16"/>
  <c r="J55" i="14"/>
  <c r="AA54" i="14"/>
  <c r="E55" i="14"/>
  <c r="V54" i="14"/>
  <c r="AF55" i="14"/>
  <c r="O56" i="14"/>
  <c r="C19" i="16"/>
  <c r="S18" i="16"/>
  <c r="N42" i="16"/>
  <c r="AD42" i="16" s="1"/>
  <c r="K46" i="16"/>
  <c r="K47" i="16" s="1"/>
  <c r="AA47" i="16" s="1"/>
  <c r="K39" i="16"/>
  <c r="K35" i="16"/>
  <c r="K29" i="16"/>
  <c r="K25" i="16"/>
  <c r="K20" i="16"/>
  <c r="K15" i="16"/>
  <c r="K10" i="16"/>
  <c r="K5" i="16"/>
  <c r="E18" i="16"/>
  <c r="E15" i="16"/>
  <c r="E13" i="16"/>
  <c r="E10" i="16"/>
  <c r="E8" i="16"/>
  <c r="E9" i="16" s="1"/>
  <c r="E5" i="16"/>
  <c r="U5" i="16" s="1"/>
  <c r="E3" i="16"/>
  <c r="E4" i="16" s="1"/>
  <c r="U4" i="16" s="1"/>
  <c r="D14" i="16"/>
  <c r="Y49" i="16"/>
  <c r="H49" i="16"/>
  <c r="X49" i="16" s="1"/>
  <c r="X48" i="16"/>
  <c r="H46" i="16"/>
  <c r="G46" i="16"/>
  <c r="F48" i="16"/>
  <c r="W45" i="16"/>
  <c r="M44" i="16"/>
  <c r="M45" i="16" s="1"/>
  <c r="M46" i="16" s="1"/>
  <c r="L44" i="16"/>
  <c r="J44" i="16"/>
  <c r="J45" i="16" s="1"/>
  <c r="J46" i="16" s="1"/>
  <c r="J47" i="16" s="1"/>
  <c r="I44" i="16"/>
  <c r="I45" i="16" s="1"/>
  <c r="H44" i="16"/>
  <c r="X44" i="16" s="1"/>
  <c r="G44" i="16"/>
  <c r="W44" i="16" s="1"/>
  <c r="F44" i="16"/>
  <c r="F45" i="16" s="1"/>
  <c r="AC43" i="16"/>
  <c r="Y43" i="16"/>
  <c r="X43" i="16"/>
  <c r="W43" i="16"/>
  <c r="AC42" i="16"/>
  <c r="Y42" i="16"/>
  <c r="X42" i="16"/>
  <c r="W42" i="16"/>
  <c r="AD41" i="16"/>
  <c r="AC41" i="16"/>
  <c r="Y41" i="16"/>
  <c r="X41" i="16"/>
  <c r="W41" i="16"/>
  <c r="AD40" i="16"/>
  <c r="AC40" i="16"/>
  <c r="Y40" i="16"/>
  <c r="X40" i="16"/>
  <c r="W40" i="16"/>
  <c r="AD39" i="16"/>
  <c r="AC39" i="16"/>
  <c r="Y39" i="16"/>
  <c r="X39" i="16"/>
  <c r="W39" i="16"/>
  <c r="AD38" i="16"/>
  <c r="AC38" i="16"/>
  <c r="Y38" i="16"/>
  <c r="X38" i="16"/>
  <c r="W38" i="16"/>
  <c r="AD37" i="16"/>
  <c r="AC37" i="16"/>
  <c r="Y37" i="16"/>
  <c r="X37" i="16"/>
  <c r="W37" i="16"/>
  <c r="AD36" i="16"/>
  <c r="AC36" i="16"/>
  <c r="Y36" i="16"/>
  <c r="X36" i="16"/>
  <c r="W36" i="16"/>
  <c r="AJ35" i="16"/>
  <c r="AD35" i="16"/>
  <c r="AC35" i="16"/>
  <c r="Y35" i="16"/>
  <c r="X35" i="16"/>
  <c r="W35" i="16"/>
  <c r="AD34" i="16"/>
  <c r="AC34" i="16"/>
  <c r="Y34" i="16"/>
  <c r="X34" i="16"/>
  <c r="W34" i="16"/>
  <c r="AD33" i="16"/>
  <c r="AC33" i="16"/>
  <c r="Y33" i="16"/>
  <c r="X33" i="16"/>
  <c r="W33" i="16"/>
  <c r="AD32" i="16"/>
  <c r="AC32" i="16"/>
  <c r="Y32" i="16"/>
  <c r="X32" i="16"/>
  <c r="W32" i="16"/>
  <c r="AD31" i="16"/>
  <c r="AC31" i="16"/>
  <c r="Y31" i="16"/>
  <c r="X31" i="16"/>
  <c r="W31" i="16"/>
  <c r="AD30" i="16"/>
  <c r="AC30" i="16"/>
  <c r="Y30" i="16"/>
  <c r="X30" i="16"/>
  <c r="W30" i="16"/>
  <c r="AJ29" i="16"/>
  <c r="AD29" i="16"/>
  <c r="AC29" i="16"/>
  <c r="Y29" i="16"/>
  <c r="X29" i="16"/>
  <c r="W29" i="16"/>
  <c r="AD28" i="16"/>
  <c r="AC28" i="16"/>
  <c r="Y28" i="16"/>
  <c r="X28" i="16"/>
  <c r="W28" i="16"/>
  <c r="AD27" i="16"/>
  <c r="AC27" i="16"/>
  <c r="Y27" i="16"/>
  <c r="X27" i="16"/>
  <c r="W27" i="16"/>
  <c r="AD26" i="16"/>
  <c r="AC26" i="16"/>
  <c r="Y26" i="16"/>
  <c r="X26" i="16"/>
  <c r="W26" i="16"/>
  <c r="AJ25" i="16"/>
  <c r="AD25" i="16"/>
  <c r="AC25" i="16"/>
  <c r="Y25" i="16"/>
  <c r="X25" i="16"/>
  <c r="W25" i="16"/>
  <c r="AD24" i="16"/>
  <c r="AC24" i="16"/>
  <c r="Y24" i="16"/>
  <c r="X24" i="16"/>
  <c r="W24" i="16"/>
  <c r="AD23" i="16"/>
  <c r="AC23" i="16"/>
  <c r="Y23" i="16"/>
  <c r="X23" i="16"/>
  <c r="W23" i="16"/>
  <c r="AD22" i="16"/>
  <c r="AC22" i="16"/>
  <c r="Y22" i="16"/>
  <c r="X22" i="16"/>
  <c r="W22" i="16"/>
  <c r="AD21" i="16"/>
  <c r="AC21" i="16"/>
  <c r="Y21" i="16"/>
  <c r="X21" i="16"/>
  <c r="W21" i="16"/>
  <c r="AJ20" i="16"/>
  <c r="AD20" i="16"/>
  <c r="AC20" i="16"/>
  <c r="Y20" i="16"/>
  <c r="X20" i="16"/>
  <c r="W20" i="16"/>
  <c r="AD19" i="16"/>
  <c r="AC19" i="16"/>
  <c r="Y19" i="16"/>
  <c r="X19" i="16"/>
  <c r="W19" i="16"/>
  <c r="AD18" i="16"/>
  <c r="AC18" i="16"/>
  <c r="Y18" i="16"/>
  <c r="X18" i="16"/>
  <c r="W18" i="16"/>
  <c r="AD17" i="16"/>
  <c r="AC17" i="16"/>
  <c r="Y17" i="16"/>
  <c r="X17" i="16"/>
  <c r="W17" i="16"/>
  <c r="AD16" i="16"/>
  <c r="AC16" i="16"/>
  <c r="Y16" i="16"/>
  <c r="X16" i="16"/>
  <c r="W16" i="16"/>
  <c r="R16" i="16"/>
  <c r="Z16" i="16" s="1"/>
  <c r="AJ15" i="16"/>
  <c r="AD15" i="16"/>
  <c r="AC15" i="16"/>
  <c r="Y15" i="16"/>
  <c r="X15" i="16"/>
  <c r="W15" i="16"/>
  <c r="S15" i="16"/>
  <c r="R15" i="16"/>
  <c r="Z15" i="16" s="1"/>
  <c r="AD14" i="16"/>
  <c r="AC14" i="16"/>
  <c r="Y14" i="16"/>
  <c r="X14" i="16"/>
  <c r="W14" i="16"/>
  <c r="S14" i="16"/>
  <c r="R14" i="16"/>
  <c r="AD13" i="16"/>
  <c r="AC13" i="16"/>
  <c r="Y13" i="16"/>
  <c r="X13" i="16"/>
  <c r="W13" i="16"/>
  <c r="S13" i="16"/>
  <c r="R13" i="16"/>
  <c r="Z13" i="16" s="1"/>
  <c r="AD12" i="16"/>
  <c r="AC12" i="16"/>
  <c r="Y12" i="16"/>
  <c r="X12" i="16"/>
  <c r="W12" i="16"/>
  <c r="S12" i="16"/>
  <c r="R12" i="16"/>
  <c r="AD11" i="16"/>
  <c r="AC11" i="16"/>
  <c r="Y11" i="16"/>
  <c r="X11" i="16"/>
  <c r="W11" i="16"/>
  <c r="S11" i="16"/>
  <c r="R11" i="16"/>
  <c r="AJ10" i="16"/>
  <c r="AD10" i="16"/>
  <c r="AC10" i="16"/>
  <c r="Y10" i="16"/>
  <c r="X10" i="16"/>
  <c r="W10" i="16"/>
  <c r="S10" i="16"/>
  <c r="R10" i="16"/>
  <c r="AD9" i="16"/>
  <c r="AC9" i="16"/>
  <c r="Y9" i="16"/>
  <c r="X9" i="16"/>
  <c r="W9" i="16"/>
  <c r="S9" i="16"/>
  <c r="R9" i="16"/>
  <c r="AD8" i="16"/>
  <c r="AC8" i="16"/>
  <c r="Y8" i="16"/>
  <c r="X8" i="16"/>
  <c r="W8" i="16"/>
  <c r="S8" i="16"/>
  <c r="R8" i="16"/>
  <c r="Z8" i="16" s="1"/>
  <c r="AD7" i="16"/>
  <c r="AC7" i="16"/>
  <c r="Y7" i="16"/>
  <c r="X7" i="16"/>
  <c r="W7" i="16"/>
  <c r="S7" i="16"/>
  <c r="R7" i="16"/>
  <c r="AD6" i="16"/>
  <c r="AC6" i="16"/>
  <c r="Y6" i="16"/>
  <c r="X6" i="16"/>
  <c r="W6" i="16"/>
  <c r="S6" i="16"/>
  <c r="R6" i="16"/>
  <c r="AJ5" i="16"/>
  <c r="AD5" i="16"/>
  <c r="AC5" i="16"/>
  <c r="Y5" i="16"/>
  <c r="X5" i="16"/>
  <c r="W5" i="16"/>
  <c r="S5" i="16"/>
  <c r="R5" i="16"/>
  <c r="Z5" i="16" s="1"/>
  <c r="AD4" i="16"/>
  <c r="AC4" i="16"/>
  <c r="Y4" i="16"/>
  <c r="X4" i="16"/>
  <c r="W4" i="16"/>
  <c r="S4" i="16"/>
  <c r="R4" i="16"/>
  <c r="AD3" i="16"/>
  <c r="AC3" i="16"/>
  <c r="Y3" i="16"/>
  <c r="X3" i="16"/>
  <c r="W3" i="16"/>
  <c r="S3" i="16"/>
  <c r="R3" i="16"/>
  <c r="W57" i="16" l="1"/>
  <c r="D15" i="16"/>
  <c r="T15" i="16" s="1"/>
  <c r="T14" i="16"/>
  <c r="Y55" i="16"/>
  <c r="I56" i="16"/>
  <c r="D55" i="16"/>
  <c r="T54" i="16"/>
  <c r="Z10" i="16"/>
  <c r="O57" i="14"/>
  <c r="AF56" i="14"/>
  <c r="E56" i="14"/>
  <c r="V55" i="14"/>
  <c r="AA55" i="14"/>
  <c r="J56" i="14"/>
  <c r="Z11" i="16"/>
  <c r="U3" i="16"/>
  <c r="Z6" i="16"/>
  <c r="G48" i="16"/>
  <c r="W48" i="16" s="1"/>
  <c r="G47" i="16"/>
  <c r="W47" i="16" s="1"/>
  <c r="Z3" i="16"/>
  <c r="Z4" i="16"/>
  <c r="Z9" i="16"/>
  <c r="Z14" i="16"/>
  <c r="X46" i="16"/>
  <c r="H47" i="16"/>
  <c r="X47" i="16" s="1"/>
  <c r="R17" i="16"/>
  <c r="B18" i="16"/>
  <c r="Z12" i="16"/>
  <c r="Z7" i="16"/>
  <c r="C20" i="16"/>
  <c r="S19" i="16"/>
  <c r="E6" i="16"/>
  <c r="H45" i="16"/>
  <c r="X45" i="16" s="1"/>
  <c r="F49" i="16"/>
  <c r="N43" i="16"/>
  <c r="N44" i="16" s="1"/>
  <c r="N45" i="16" s="1"/>
  <c r="U8" i="16"/>
  <c r="E11" i="16"/>
  <c r="U10" i="16"/>
  <c r="U9" i="16"/>
  <c r="Y44" i="16"/>
  <c r="AC45" i="16"/>
  <c r="G49" i="16"/>
  <c r="J48" i="16"/>
  <c r="I46" i="16"/>
  <c r="I47" i="16" s="1"/>
  <c r="Y47" i="16" s="1"/>
  <c r="Y45" i="16"/>
  <c r="AC44" i="16"/>
  <c r="L45" i="16"/>
  <c r="W46" i="16"/>
  <c r="AA49" i="14"/>
  <c r="Z48" i="14"/>
  <c r="I49" i="14"/>
  <c r="Z41" i="14"/>
  <c r="Z42" i="14"/>
  <c r="Z40" i="14"/>
  <c r="Z39" i="14"/>
  <c r="Z38" i="14"/>
  <c r="Z37" i="14"/>
  <c r="Z35" i="14"/>
  <c r="AF42" i="14"/>
  <c r="AC42" i="14"/>
  <c r="Z28" i="14"/>
  <c r="AC46" i="14"/>
  <c r="I46" i="14"/>
  <c r="Z46" i="14" s="1"/>
  <c r="H46" i="14"/>
  <c r="Y46" i="14" s="1"/>
  <c r="G46" i="14"/>
  <c r="G49" i="14" s="1"/>
  <c r="G50" i="14" s="1"/>
  <c r="Y45" i="14"/>
  <c r="AL35" i="14"/>
  <c r="AL29" i="14"/>
  <c r="AL25" i="14"/>
  <c r="AL20" i="14"/>
  <c r="AL15" i="14"/>
  <c r="AL10" i="14"/>
  <c r="AL5" i="14"/>
  <c r="N44" i="14"/>
  <c r="AE44" i="14" s="1"/>
  <c r="O44" i="14"/>
  <c r="AF44" i="14" s="1"/>
  <c r="M44" i="14"/>
  <c r="M45" i="14" s="1"/>
  <c r="M46" i="14" s="1"/>
  <c r="M48" i="14" s="1"/>
  <c r="M49" i="14" s="1"/>
  <c r="M50" i="14" s="1"/>
  <c r="M51" i="14" s="1"/>
  <c r="M52" i="14" s="1"/>
  <c r="L44" i="14"/>
  <c r="L45" i="14" s="1"/>
  <c r="AC45" i="14" s="1"/>
  <c r="K44" i="14"/>
  <c r="K45" i="14" s="1"/>
  <c r="J44" i="14"/>
  <c r="AA44" i="14" s="1"/>
  <c r="I44" i="14"/>
  <c r="Z44" i="14" s="1"/>
  <c r="H44" i="14"/>
  <c r="Y44" i="14" s="1"/>
  <c r="G44" i="14"/>
  <c r="G45" i="14" s="1"/>
  <c r="F44" i="14"/>
  <c r="W44" i="14" s="1"/>
  <c r="E44" i="14"/>
  <c r="V44" i="14" s="1"/>
  <c r="D44" i="14"/>
  <c r="U44" i="14" s="1"/>
  <c r="C44" i="14"/>
  <c r="T44" i="14" s="1"/>
  <c r="B44" i="14"/>
  <c r="B45" i="14" s="1"/>
  <c r="U43" i="14"/>
  <c r="U42" i="14"/>
  <c r="U41" i="14"/>
  <c r="U40" i="14"/>
  <c r="U39" i="14"/>
  <c r="U38" i="14"/>
  <c r="U37" i="14"/>
  <c r="U36" i="14"/>
  <c r="U35" i="14"/>
  <c r="U34" i="14"/>
  <c r="U33" i="14"/>
  <c r="U32" i="14"/>
  <c r="U31" i="14"/>
  <c r="U30" i="14"/>
  <c r="U29" i="14"/>
  <c r="U28" i="14"/>
  <c r="U27" i="14"/>
  <c r="U26" i="14"/>
  <c r="U25" i="14"/>
  <c r="U24" i="14"/>
  <c r="U23" i="14"/>
  <c r="U22" i="14"/>
  <c r="U21" i="14"/>
  <c r="U20" i="14"/>
  <c r="U19" i="14"/>
  <c r="U18" i="14"/>
  <c r="U17" i="14"/>
  <c r="AF43" i="14"/>
  <c r="AE43" i="14"/>
  <c r="AC43" i="14"/>
  <c r="AA43" i="14"/>
  <c r="Z43" i="14"/>
  <c r="Y43" i="14"/>
  <c r="W43" i="14"/>
  <c r="S43" i="14"/>
  <c r="AE42" i="14"/>
  <c r="AA42" i="14"/>
  <c r="Y42" i="14"/>
  <c r="W42" i="14"/>
  <c r="S42" i="14"/>
  <c r="AF41" i="14"/>
  <c r="AE41" i="14"/>
  <c r="AC41" i="14"/>
  <c r="AA41" i="14"/>
  <c r="Y41" i="14"/>
  <c r="W41" i="14"/>
  <c r="S41" i="14"/>
  <c r="AF40" i="14"/>
  <c r="AE40" i="14"/>
  <c r="AC40" i="14"/>
  <c r="AA40" i="14"/>
  <c r="Y40" i="14"/>
  <c r="W40" i="14"/>
  <c r="S40" i="14"/>
  <c r="AF39" i="14"/>
  <c r="AE39" i="14"/>
  <c r="AC39" i="14"/>
  <c r="AA39" i="14"/>
  <c r="Y39" i="14"/>
  <c r="W39" i="14"/>
  <c r="S39" i="14"/>
  <c r="AF38" i="14"/>
  <c r="AE38" i="14"/>
  <c r="AC38" i="14"/>
  <c r="AA38" i="14"/>
  <c r="Y38" i="14"/>
  <c r="W38" i="14"/>
  <c r="S38" i="14"/>
  <c r="AF37" i="14"/>
  <c r="AE37" i="14"/>
  <c r="AC37" i="14"/>
  <c r="AA37" i="14"/>
  <c r="Y37" i="14"/>
  <c r="W37" i="14"/>
  <c r="S37" i="14"/>
  <c r="AF36" i="14"/>
  <c r="AE36" i="14"/>
  <c r="AC36" i="14"/>
  <c r="AA36" i="14"/>
  <c r="Z36" i="14"/>
  <c r="Y36" i="14"/>
  <c r="W36" i="14"/>
  <c r="S36" i="14"/>
  <c r="AF35" i="14"/>
  <c r="AE35" i="14"/>
  <c r="AC35" i="14"/>
  <c r="AA35" i="14"/>
  <c r="Y35" i="14"/>
  <c r="W35" i="14"/>
  <c r="S35" i="14"/>
  <c r="AF34" i="14"/>
  <c r="AE34" i="14"/>
  <c r="AC34" i="14"/>
  <c r="AA34" i="14"/>
  <c r="Z34" i="14"/>
  <c r="Y34" i="14"/>
  <c r="W34" i="14"/>
  <c r="S34" i="14"/>
  <c r="AF33" i="14"/>
  <c r="AE33" i="14"/>
  <c r="AC33" i="14"/>
  <c r="AA33" i="14"/>
  <c r="Z33" i="14"/>
  <c r="Y33" i="14"/>
  <c r="W33" i="14"/>
  <c r="S33" i="14"/>
  <c r="AF32" i="14"/>
  <c r="AE32" i="14"/>
  <c r="AC32" i="14"/>
  <c r="AA32" i="14"/>
  <c r="Z32" i="14"/>
  <c r="Y32" i="14"/>
  <c r="W32" i="14"/>
  <c r="S32" i="14"/>
  <c r="AF31" i="14"/>
  <c r="AE31" i="14"/>
  <c r="AC31" i="14"/>
  <c r="AA31" i="14"/>
  <c r="Z31" i="14"/>
  <c r="Y31" i="14"/>
  <c r="W31" i="14"/>
  <c r="S31" i="14"/>
  <c r="AF30" i="14"/>
  <c r="AE30" i="14"/>
  <c r="AC30" i="14"/>
  <c r="AA30" i="14"/>
  <c r="Z30" i="14"/>
  <c r="Y30" i="14"/>
  <c r="W30" i="14"/>
  <c r="S30" i="14"/>
  <c r="AF29" i="14"/>
  <c r="AE29" i="14"/>
  <c r="AC29" i="14"/>
  <c r="AA29" i="14"/>
  <c r="Z29" i="14"/>
  <c r="Y29" i="14"/>
  <c r="W29" i="14"/>
  <c r="S29" i="14"/>
  <c r="AF28" i="14"/>
  <c r="AE28" i="14"/>
  <c r="AC28" i="14"/>
  <c r="AA28" i="14"/>
  <c r="Y28" i="14"/>
  <c r="W28" i="14"/>
  <c r="S28" i="14"/>
  <c r="AF27" i="14"/>
  <c r="AE27" i="14"/>
  <c r="AC27" i="14"/>
  <c r="AA27" i="14"/>
  <c r="Z27" i="14"/>
  <c r="Y27" i="14"/>
  <c r="W27" i="14"/>
  <c r="S27" i="14"/>
  <c r="AF26" i="14"/>
  <c r="AE26" i="14"/>
  <c r="AC26" i="14"/>
  <c r="AA26" i="14"/>
  <c r="Z26" i="14"/>
  <c r="Y26" i="14"/>
  <c r="W26" i="14"/>
  <c r="S26" i="14"/>
  <c r="AF25" i="14"/>
  <c r="AE25" i="14"/>
  <c r="AC25" i="14"/>
  <c r="AA25" i="14"/>
  <c r="Z25" i="14"/>
  <c r="Y25" i="14"/>
  <c r="W25" i="14"/>
  <c r="S25" i="14"/>
  <c r="AF24" i="14"/>
  <c r="AE24" i="14"/>
  <c r="AC24" i="14"/>
  <c r="AA24" i="14"/>
  <c r="Z24" i="14"/>
  <c r="Y24" i="14"/>
  <c r="W24" i="14"/>
  <c r="S24" i="14"/>
  <c r="AF23" i="14"/>
  <c r="AE23" i="14"/>
  <c r="AC23" i="14"/>
  <c r="AA23" i="14"/>
  <c r="Z23" i="14"/>
  <c r="Y23" i="14"/>
  <c r="W23" i="14"/>
  <c r="S23" i="14"/>
  <c r="AF22" i="14"/>
  <c r="AE22" i="14"/>
  <c r="AC22" i="14"/>
  <c r="AA22" i="14"/>
  <c r="Z22" i="14"/>
  <c r="Y22" i="14"/>
  <c r="W22" i="14"/>
  <c r="S22" i="14"/>
  <c r="AF21" i="14"/>
  <c r="AE21" i="14"/>
  <c r="AC21" i="14"/>
  <c r="AA21" i="14"/>
  <c r="Z21" i="14"/>
  <c r="Y21" i="14"/>
  <c r="W21" i="14"/>
  <c r="S21" i="14"/>
  <c r="AF20" i="14"/>
  <c r="AE20" i="14"/>
  <c r="AC20" i="14"/>
  <c r="AA20" i="14"/>
  <c r="Z20" i="14"/>
  <c r="Y20" i="14"/>
  <c r="W20" i="14"/>
  <c r="S20" i="14"/>
  <c r="AF19" i="14"/>
  <c r="AE19" i="14"/>
  <c r="AC19" i="14"/>
  <c r="AA19" i="14"/>
  <c r="Z19" i="14"/>
  <c r="Y19" i="14"/>
  <c r="W19" i="14"/>
  <c r="S19" i="14"/>
  <c r="AF18" i="14"/>
  <c r="AE18" i="14"/>
  <c r="AC18" i="14"/>
  <c r="AA18" i="14"/>
  <c r="Z18" i="14"/>
  <c r="Y18" i="14"/>
  <c r="W18" i="14"/>
  <c r="S18" i="14"/>
  <c r="AF17" i="14"/>
  <c r="AE17" i="14"/>
  <c r="AC17" i="14"/>
  <c r="AA17" i="14"/>
  <c r="Z17" i="14"/>
  <c r="Y17" i="14"/>
  <c r="W17" i="14"/>
  <c r="S17" i="14"/>
  <c r="AF16" i="14"/>
  <c r="AE16" i="14"/>
  <c r="AC16" i="14"/>
  <c r="AA16" i="14"/>
  <c r="Z16" i="14"/>
  <c r="Y16" i="14"/>
  <c r="W16" i="14"/>
  <c r="T16" i="14"/>
  <c r="S16" i="14"/>
  <c r="AF15" i="14"/>
  <c r="AE15" i="14"/>
  <c r="AC15" i="14"/>
  <c r="AA15" i="14"/>
  <c r="Z15" i="14"/>
  <c r="Y15" i="14"/>
  <c r="W15" i="14"/>
  <c r="T15" i="14"/>
  <c r="S15" i="14"/>
  <c r="AF14" i="14"/>
  <c r="AE14" i="14"/>
  <c r="AC14" i="14"/>
  <c r="AA14" i="14"/>
  <c r="Z14" i="14"/>
  <c r="Y14" i="14"/>
  <c r="W14" i="14"/>
  <c r="T14" i="14"/>
  <c r="S14" i="14"/>
  <c r="AF13" i="14"/>
  <c r="AE13" i="14"/>
  <c r="AC13" i="14"/>
  <c r="AA13" i="14"/>
  <c r="Z13" i="14"/>
  <c r="Y13" i="14"/>
  <c r="W13" i="14"/>
  <c r="T13" i="14"/>
  <c r="S13" i="14"/>
  <c r="AF12" i="14"/>
  <c r="AE12" i="14"/>
  <c r="AC12" i="14"/>
  <c r="AA12" i="14"/>
  <c r="Z12" i="14"/>
  <c r="Y12" i="14"/>
  <c r="W12" i="14"/>
  <c r="T12" i="14"/>
  <c r="S12" i="14"/>
  <c r="AF11" i="14"/>
  <c r="AE11" i="14"/>
  <c r="AC11" i="14"/>
  <c r="AA11" i="14"/>
  <c r="Z11" i="14"/>
  <c r="Y11" i="14"/>
  <c r="W11" i="14"/>
  <c r="T11" i="14"/>
  <c r="S11" i="14"/>
  <c r="AF10" i="14"/>
  <c r="AE10" i="14"/>
  <c r="AC10" i="14"/>
  <c r="AA10" i="14"/>
  <c r="Z10" i="14"/>
  <c r="Y10" i="14"/>
  <c r="W10" i="14"/>
  <c r="T10" i="14"/>
  <c r="S10" i="14"/>
  <c r="AF9" i="14"/>
  <c r="AE9" i="14"/>
  <c r="AC9" i="14"/>
  <c r="AA9" i="14"/>
  <c r="Z9" i="14"/>
  <c r="Y9" i="14"/>
  <c r="W9" i="14"/>
  <c r="T9" i="14"/>
  <c r="S9" i="14"/>
  <c r="AF8" i="14"/>
  <c r="AE8" i="14"/>
  <c r="AC8" i="14"/>
  <c r="AA8" i="14"/>
  <c r="Z8" i="14"/>
  <c r="Y8" i="14"/>
  <c r="W8" i="14"/>
  <c r="T8" i="14"/>
  <c r="S8" i="14"/>
  <c r="AF7" i="14"/>
  <c r="AE7" i="14"/>
  <c r="AC7" i="14"/>
  <c r="AA7" i="14"/>
  <c r="Z7" i="14"/>
  <c r="Y7" i="14"/>
  <c r="W7" i="14"/>
  <c r="T7" i="14"/>
  <c r="S7" i="14"/>
  <c r="AF6" i="14"/>
  <c r="AE6" i="14"/>
  <c r="AC6" i="14"/>
  <c r="AA6" i="14"/>
  <c r="Z6" i="14"/>
  <c r="Y6" i="14"/>
  <c r="W6" i="14"/>
  <c r="T6" i="14"/>
  <c r="S6" i="14"/>
  <c r="AF5" i="14"/>
  <c r="AE5" i="14"/>
  <c r="AC5" i="14"/>
  <c r="AA5" i="14"/>
  <c r="Z5" i="14"/>
  <c r="Y5" i="14"/>
  <c r="W5" i="14"/>
  <c r="T5" i="14"/>
  <c r="S5" i="14"/>
  <c r="AF4" i="14"/>
  <c r="AE4" i="14"/>
  <c r="AC4" i="14"/>
  <c r="AA4" i="14"/>
  <c r="Z4" i="14"/>
  <c r="Y4" i="14"/>
  <c r="W4" i="14"/>
  <c r="T4" i="14"/>
  <c r="S4" i="14"/>
  <c r="AF3" i="14"/>
  <c r="AE3" i="14"/>
  <c r="AC3" i="14"/>
  <c r="AA3" i="14"/>
  <c r="Z3" i="14"/>
  <c r="Y3" i="14"/>
  <c r="W3" i="14"/>
  <c r="T3" i="14"/>
  <c r="S3" i="14"/>
  <c r="AD44" i="16" l="1"/>
  <c r="W58" i="16"/>
  <c r="G59" i="16"/>
  <c r="D16" i="16"/>
  <c r="T16" i="16" s="1"/>
  <c r="D56" i="16"/>
  <c r="T56" i="16" s="1"/>
  <c r="T55" i="16"/>
  <c r="Y56" i="16"/>
  <c r="I57" i="16"/>
  <c r="AA56" i="14"/>
  <c r="J57" i="14"/>
  <c r="AB35" i="14"/>
  <c r="AB19" i="14"/>
  <c r="X19" i="14" s="1"/>
  <c r="AD19" i="14" s="1"/>
  <c r="AB27" i="14"/>
  <c r="X27" i="14" s="1"/>
  <c r="AD27" i="14" s="1"/>
  <c r="V56" i="14"/>
  <c r="E57" i="14"/>
  <c r="V57" i="14" s="1"/>
  <c r="AB31" i="14"/>
  <c r="AF57" i="14"/>
  <c r="O58" i="14"/>
  <c r="Z17" i="16"/>
  <c r="AD43" i="16"/>
  <c r="Z49" i="14"/>
  <c r="I50" i="14"/>
  <c r="Z50" i="14" s="1"/>
  <c r="N46" i="16"/>
  <c r="AD45" i="16"/>
  <c r="W49" i="16"/>
  <c r="G50" i="16"/>
  <c r="W50" i="16" s="1"/>
  <c r="C21" i="16"/>
  <c r="S20" i="16"/>
  <c r="B19" i="16"/>
  <c r="R18" i="16"/>
  <c r="D45" i="14"/>
  <c r="U45" i="14" s="1"/>
  <c r="O45" i="14"/>
  <c r="O46" i="14" s="1"/>
  <c r="O47" i="14" s="1"/>
  <c r="AF47" i="14" s="1"/>
  <c r="G48" i="14"/>
  <c r="H48" i="14"/>
  <c r="Y48" i="14" s="1"/>
  <c r="L48" i="14"/>
  <c r="U6" i="16"/>
  <c r="E7" i="16"/>
  <c r="U7" i="16" s="1"/>
  <c r="AA5" i="16"/>
  <c r="K6" i="16"/>
  <c r="U11" i="16"/>
  <c r="E12" i="16"/>
  <c r="I48" i="16"/>
  <c r="Y48" i="16" s="1"/>
  <c r="Y46" i="16"/>
  <c r="L46" i="16"/>
  <c r="L47" i="16" s="1"/>
  <c r="J49" i="16"/>
  <c r="J50" i="16" s="1"/>
  <c r="AC46" i="16"/>
  <c r="S45" i="14"/>
  <c r="B46" i="14"/>
  <c r="B47" i="14" s="1"/>
  <c r="S47" i="14" s="1"/>
  <c r="K46" i="14"/>
  <c r="K48" i="14" s="1"/>
  <c r="S44" i="14"/>
  <c r="AB44" i="14" s="1"/>
  <c r="E45" i="14"/>
  <c r="V45" i="14" s="1"/>
  <c r="AB30" i="14"/>
  <c r="X30" i="14" s="1"/>
  <c r="F45" i="14"/>
  <c r="F48" i="14" s="1"/>
  <c r="W48" i="14" s="1"/>
  <c r="AB22" i="14"/>
  <c r="X22" i="14" s="1"/>
  <c r="AD22" i="14" s="1"/>
  <c r="Z45" i="14"/>
  <c r="AC44" i="14"/>
  <c r="J45" i="14"/>
  <c r="C45" i="14"/>
  <c r="N45" i="14"/>
  <c r="AB8" i="14"/>
  <c r="X8" i="14" s="1"/>
  <c r="AD8" i="14" s="1"/>
  <c r="AB3" i="14"/>
  <c r="X3" i="14" s="1"/>
  <c r="AB11" i="14"/>
  <c r="X11" i="14" s="1"/>
  <c r="AD11" i="14" s="1"/>
  <c r="AB15" i="14"/>
  <c r="X15" i="14" s="1"/>
  <c r="AD15" i="14" s="1"/>
  <c r="AB38" i="14"/>
  <c r="X38" i="14" s="1"/>
  <c r="AB43" i="14"/>
  <c r="X43" i="14" s="1"/>
  <c r="AD43" i="14" s="1"/>
  <c r="AB39" i="14"/>
  <c r="X39" i="14" s="1"/>
  <c r="AD39" i="14" s="1"/>
  <c r="AB10" i="14"/>
  <c r="X10" i="14" s="1"/>
  <c r="AB14" i="14"/>
  <c r="X14" i="14" s="1"/>
  <c r="AD14" i="14" s="1"/>
  <c r="AB6" i="14"/>
  <c r="X6" i="14" s="1"/>
  <c r="AD6" i="14" s="1"/>
  <c r="X35" i="14"/>
  <c r="AD35" i="14" s="1"/>
  <c r="AB18" i="14"/>
  <c r="AB26" i="14"/>
  <c r="X26" i="14" s="1"/>
  <c r="AB34" i="14"/>
  <c r="AB42" i="14"/>
  <c r="X42" i="14" s="1"/>
  <c r="AB7" i="14"/>
  <c r="AB20" i="14"/>
  <c r="X20" i="14" s="1"/>
  <c r="AB28" i="14"/>
  <c r="X28" i="14" s="1"/>
  <c r="AB36" i="14"/>
  <c r="X36" i="14" s="1"/>
  <c r="AD36" i="14" s="1"/>
  <c r="AB23" i="14"/>
  <c r="X23" i="14" s="1"/>
  <c r="AB16" i="14"/>
  <c r="X31" i="14"/>
  <c r="AD31" i="14" s="1"/>
  <c r="AB32" i="14"/>
  <c r="X32" i="14" s="1"/>
  <c r="AB5" i="14"/>
  <c r="AB9" i="14"/>
  <c r="AB13" i="14"/>
  <c r="AB17" i="14"/>
  <c r="X17" i="14" s="1"/>
  <c r="AB21" i="14"/>
  <c r="X21" i="14" s="1"/>
  <c r="AB25" i="14"/>
  <c r="X25" i="14" s="1"/>
  <c r="AB29" i="14"/>
  <c r="X29" i="14" s="1"/>
  <c r="AB33" i="14"/>
  <c r="X33" i="14" s="1"/>
  <c r="AD33" i="14" s="1"/>
  <c r="AB37" i="14"/>
  <c r="AB41" i="14"/>
  <c r="X41" i="14" s="1"/>
  <c r="AB12" i="14"/>
  <c r="X12" i="14" s="1"/>
  <c r="AD12" i="14" s="1"/>
  <c r="AB24" i="14"/>
  <c r="X24" i="14" s="1"/>
  <c r="AB40" i="14"/>
  <c r="X40" i="14" s="1"/>
  <c r="AB4" i="14"/>
  <c r="X4" i="14" s="1"/>
  <c r="AG31" i="14" l="1"/>
  <c r="AG32" i="14"/>
  <c r="AG15" i="14"/>
  <c r="AG35" i="14"/>
  <c r="AG12" i="14"/>
  <c r="AI12" i="14" s="1"/>
  <c r="Y57" i="16"/>
  <c r="I58" i="16"/>
  <c r="AG28" i="14"/>
  <c r="AG21" i="14"/>
  <c r="AG20" i="14"/>
  <c r="AF58" i="14"/>
  <c r="O59" i="14"/>
  <c r="AG29" i="14"/>
  <c r="W59" i="16"/>
  <c r="G60" i="16"/>
  <c r="D17" i="16"/>
  <c r="D18" i="16" s="1"/>
  <c r="AG4" i="14"/>
  <c r="AG27" i="14"/>
  <c r="AG39" i="14"/>
  <c r="AI39" i="14" s="1"/>
  <c r="AG36" i="14"/>
  <c r="AI36" i="14" s="1"/>
  <c r="AG19" i="14"/>
  <c r="AG42" i="14"/>
  <c r="AG26" i="14"/>
  <c r="AG8" i="14"/>
  <c r="AI8" i="14" s="1"/>
  <c r="AG10" i="14"/>
  <c r="AG25" i="14"/>
  <c r="AG41" i="14"/>
  <c r="AG30" i="14"/>
  <c r="AG24" i="14"/>
  <c r="AG17" i="14"/>
  <c r="AA57" i="14"/>
  <c r="J58" i="14"/>
  <c r="AG38" i="14"/>
  <c r="AG11" i="14"/>
  <c r="AI11" i="14" s="1"/>
  <c r="AG23" i="14"/>
  <c r="AG14" i="14"/>
  <c r="AI14" i="14" s="1"/>
  <c r="AG40" i="14"/>
  <c r="AG3" i="14"/>
  <c r="AG22" i="14"/>
  <c r="AI22" i="14" s="1"/>
  <c r="AG33" i="14"/>
  <c r="AI33" i="14" s="1"/>
  <c r="AG43" i="14"/>
  <c r="AG6" i="14"/>
  <c r="AI6" i="14" s="1"/>
  <c r="Z18" i="16"/>
  <c r="C48" i="14"/>
  <c r="T48" i="14" s="1"/>
  <c r="T45" i="14"/>
  <c r="AB45" i="14" s="1"/>
  <c r="AF45" i="14"/>
  <c r="AB47" i="14"/>
  <c r="X47" i="14" s="1"/>
  <c r="AG47" i="14" s="1"/>
  <c r="X44" i="14"/>
  <c r="N48" i="16"/>
  <c r="N47" i="16"/>
  <c r="AD47" i="16" s="1"/>
  <c r="AD46" i="16"/>
  <c r="H49" i="14"/>
  <c r="Y49" i="14" s="1"/>
  <c r="J51" i="16"/>
  <c r="B20" i="16"/>
  <c r="R19" i="16"/>
  <c r="C22" i="16"/>
  <c r="S21" i="16"/>
  <c r="E48" i="14"/>
  <c r="V48" i="14" s="1"/>
  <c r="E46" i="14"/>
  <c r="V46" i="14" s="1"/>
  <c r="AF46" i="14"/>
  <c r="O48" i="14"/>
  <c r="S46" i="14"/>
  <c r="S48" i="14" s="1"/>
  <c r="S49" i="14" s="1"/>
  <c r="S50" i="14" s="1"/>
  <c r="S51" i="14" s="1"/>
  <c r="B48" i="14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D46" i="14"/>
  <c r="D48" i="14" s="1"/>
  <c r="V5" i="16"/>
  <c r="AB5" i="16" s="1"/>
  <c r="K49" i="14"/>
  <c r="K50" i="14" s="1"/>
  <c r="L49" i="14"/>
  <c r="AC48" i="14"/>
  <c r="K4" i="16"/>
  <c r="AA4" i="16" s="1"/>
  <c r="AA3" i="16"/>
  <c r="V3" i="16" s="1"/>
  <c r="K7" i="16"/>
  <c r="AA6" i="16"/>
  <c r="V6" i="16" s="1"/>
  <c r="AE6" i="16" s="1"/>
  <c r="U12" i="16"/>
  <c r="L48" i="16"/>
  <c r="M49" i="16"/>
  <c r="AC48" i="16"/>
  <c r="AI31" i="14"/>
  <c r="W45" i="14"/>
  <c r="F46" i="14"/>
  <c r="C46" i="14"/>
  <c r="T46" i="14" s="1"/>
  <c r="AA45" i="14"/>
  <c r="J46" i="14"/>
  <c r="AE45" i="14"/>
  <c r="AD38" i="14"/>
  <c r="AI38" i="14" s="1"/>
  <c r="AI35" i="14"/>
  <c r="AI15" i="14"/>
  <c r="AI27" i="14"/>
  <c r="AI19" i="14"/>
  <c r="AI43" i="14"/>
  <c r="AD17" i="14"/>
  <c r="AD21" i="14"/>
  <c r="AD4" i="14"/>
  <c r="AD42" i="14"/>
  <c r="AD26" i="14"/>
  <c r="AI26" i="14" s="1"/>
  <c r="AD28" i="14"/>
  <c r="AI28" i="14" s="1"/>
  <c r="AD20" i="14"/>
  <c r="AI20" i="14" s="1"/>
  <c r="X16" i="14"/>
  <c r="AG16" i="14" s="1"/>
  <c r="AD10" i="14"/>
  <c r="AI10" i="14" s="1"/>
  <c r="AD41" i="14"/>
  <c r="AI41" i="14" s="1"/>
  <c r="X37" i="14"/>
  <c r="AG37" i="14" s="1"/>
  <c r="X7" i="14"/>
  <c r="AG7" i="14" s="1"/>
  <c r="X34" i="14"/>
  <c r="AG34" i="14" s="1"/>
  <c r="AD23" i="14"/>
  <c r="AI23" i="14" s="1"/>
  <c r="X13" i="14"/>
  <c r="AG13" i="14" s="1"/>
  <c r="AD40" i="14"/>
  <c r="AI40" i="14" s="1"/>
  <c r="X9" i="14"/>
  <c r="AG9" i="14" s="1"/>
  <c r="AD30" i="14"/>
  <c r="AI30" i="14" s="1"/>
  <c r="X18" i="14"/>
  <c r="AG18" i="14" s="1"/>
  <c r="X5" i="14"/>
  <c r="AG5" i="14" s="1"/>
  <c r="AD32" i="14"/>
  <c r="AI32" i="14" s="1"/>
  <c r="AD25" i="14"/>
  <c r="AI25" i="14" s="1"/>
  <c r="AD3" i="14"/>
  <c r="AI3" i="14" s="1"/>
  <c r="AD29" i="14"/>
  <c r="AI29" i="14" s="1"/>
  <c r="AD24" i="14"/>
  <c r="AA58" i="14" l="1"/>
  <c r="J59" i="14"/>
  <c r="Y58" i="16"/>
  <c r="I59" i="16"/>
  <c r="AI42" i="14"/>
  <c r="AI4" i="14"/>
  <c r="AJ4" i="14" s="1"/>
  <c r="AI21" i="14"/>
  <c r="AJ21" i="14" s="1"/>
  <c r="AI24" i="14"/>
  <c r="O60" i="14"/>
  <c r="AF59" i="14"/>
  <c r="W60" i="16"/>
  <c r="G61" i="16"/>
  <c r="T18" i="16"/>
  <c r="D19" i="16"/>
  <c r="T19" i="16" s="1"/>
  <c r="T17" i="16"/>
  <c r="S52" i="14"/>
  <c r="S53" i="14" s="1"/>
  <c r="AI17" i="14"/>
  <c r="AJ15" i="14"/>
  <c r="AJ25" i="14"/>
  <c r="AE5" i="16"/>
  <c r="AD44" i="14"/>
  <c r="AG44" i="14"/>
  <c r="Z19" i="16"/>
  <c r="AJ31" i="14"/>
  <c r="AJ28" i="14"/>
  <c r="K51" i="14"/>
  <c r="H50" i="14"/>
  <c r="H51" i="14" s="1"/>
  <c r="Y52" i="14" s="1"/>
  <c r="AD47" i="14"/>
  <c r="J52" i="16"/>
  <c r="N49" i="16"/>
  <c r="AD48" i="16"/>
  <c r="AC49" i="16"/>
  <c r="M50" i="16"/>
  <c r="AJ23" i="14"/>
  <c r="AC49" i="14"/>
  <c r="L50" i="14"/>
  <c r="C23" i="16"/>
  <c r="S22" i="16"/>
  <c r="B21" i="16"/>
  <c r="R20" i="16"/>
  <c r="AJ20" i="14"/>
  <c r="C49" i="14"/>
  <c r="W46" i="14"/>
  <c r="F49" i="14"/>
  <c r="U46" i="14"/>
  <c r="AB46" i="14" s="1"/>
  <c r="O49" i="14"/>
  <c r="AF49" i="14" s="1"/>
  <c r="AF48" i="14"/>
  <c r="D49" i="14"/>
  <c r="U48" i="14"/>
  <c r="AB48" i="14" s="1"/>
  <c r="AE46" i="14"/>
  <c r="N48" i="14"/>
  <c r="AA46" i="14"/>
  <c r="J48" i="14"/>
  <c r="AA48" i="14" s="1"/>
  <c r="V4" i="16"/>
  <c r="AB4" i="16" s="1"/>
  <c r="AB6" i="16"/>
  <c r="AB3" i="16"/>
  <c r="AA7" i="16"/>
  <c r="K8" i="16"/>
  <c r="E14" i="16"/>
  <c r="U13" i="16"/>
  <c r="L49" i="16"/>
  <c r="L50" i="16" s="1"/>
  <c r="L51" i="16" s="1"/>
  <c r="AJ36" i="14"/>
  <c r="AJ40" i="14"/>
  <c r="AJ3" i="14"/>
  <c r="X45" i="14"/>
  <c r="AD45" i="14" s="1"/>
  <c r="AJ11" i="14"/>
  <c r="AJ26" i="14"/>
  <c r="AJ42" i="14"/>
  <c r="AJ29" i="14"/>
  <c r="AJ32" i="14"/>
  <c r="AJ33" i="14"/>
  <c r="AD9" i="14"/>
  <c r="AI9" i="14" s="1"/>
  <c r="AJ39" i="14"/>
  <c r="AD13" i="14"/>
  <c r="AI13" i="14" s="1"/>
  <c r="AJ43" i="14"/>
  <c r="AJ24" i="14"/>
  <c r="AJ41" i="14"/>
  <c r="AJ12" i="14"/>
  <c r="AD5" i="14"/>
  <c r="AI5" i="14" s="1"/>
  <c r="AD7" i="14"/>
  <c r="AI7" i="14" s="1"/>
  <c r="AD37" i="14"/>
  <c r="AI37" i="14" s="1"/>
  <c r="AJ30" i="14"/>
  <c r="AJ27" i="14"/>
  <c r="AD16" i="14"/>
  <c r="AI16" i="14" s="1"/>
  <c r="AD34" i="14"/>
  <c r="AI34" i="14" s="1"/>
  <c r="AJ34" i="14" s="1"/>
  <c r="AD18" i="14"/>
  <c r="AI18" i="14" s="1"/>
  <c r="W61" i="16" l="1"/>
  <c r="G62" i="16"/>
  <c r="W62" i="16" s="1"/>
  <c r="AG62" i="16" s="1"/>
  <c r="O61" i="14"/>
  <c r="AF61" i="14" s="1"/>
  <c r="AF60" i="14"/>
  <c r="I60" i="16"/>
  <c r="Y59" i="16"/>
  <c r="AJ22" i="14"/>
  <c r="J60" i="14"/>
  <c r="AA59" i="14"/>
  <c r="AJ5" i="14"/>
  <c r="D20" i="16"/>
  <c r="T20" i="16" s="1"/>
  <c r="S54" i="14"/>
  <c r="AI44" i="14"/>
  <c r="AJ44" i="14" s="1"/>
  <c r="AG45" i="14"/>
  <c r="AI45" i="14" s="1"/>
  <c r="AE4" i="16"/>
  <c r="AE3" i="16"/>
  <c r="Z20" i="16"/>
  <c r="Y50" i="14"/>
  <c r="Y51" i="14"/>
  <c r="T49" i="14"/>
  <c r="C50" i="14"/>
  <c r="K52" i="14"/>
  <c r="K53" i="14" s="1"/>
  <c r="U49" i="14"/>
  <c r="D50" i="14"/>
  <c r="W49" i="14"/>
  <c r="F50" i="14"/>
  <c r="N50" i="16"/>
  <c r="AD49" i="16"/>
  <c r="M51" i="16"/>
  <c r="AC50" i="16"/>
  <c r="AC50" i="14"/>
  <c r="L51" i="14"/>
  <c r="B22" i="16"/>
  <c r="R21" i="16"/>
  <c r="C24" i="16"/>
  <c r="S23" i="16"/>
  <c r="X46" i="14"/>
  <c r="V7" i="16"/>
  <c r="AB7" i="16" s="1"/>
  <c r="N49" i="14"/>
  <c r="AE48" i="14"/>
  <c r="X48" i="14" s="1"/>
  <c r="AG48" i="14" s="1"/>
  <c r="K9" i="16"/>
  <c r="AA8" i="16"/>
  <c r="U14" i="16"/>
  <c r="AJ18" i="14"/>
  <c r="AJ19" i="14"/>
  <c r="AJ16" i="14"/>
  <c r="AJ17" i="14"/>
  <c r="AJ9" i="14"/>
  <c r="AJ10" i="14"/>
  <c r="AJ13" i="14"/>
  <c r="AJ14" i="14"/>
  <c r="AJ37" i="14"/>
  <c r="AJ38" i="14"/>
  <c r="AJ7" i="14"/>
  <c r="AJ8" i="14"/>
  <c r="AJ6" i="14"/>
  <c r="AJ35" i="14"/>
  <c r="D21" i="16" l="1"/>
  <c r="T21" i="16" s="1"/>
  <c r="J61" i="14"/>
  <c r="AA60" i="14"/>
  <c r="Y60" i="16"/>
  <c r="I61" i="16"/>
  <c r="Y61" i="16" s="1"/>
  <c r="AJ45" i="14"/>
  <c r="S55" i="14"/>
  <c r="AB54" i="14"/>
  <c r="X54" i="14" s="1"/>
  <c r="AG54" i="14" s="1"/>
  <c r="AD46" i="14"/>
  <c r="AG46" i="14"/>
  <c r="AE7" i="16"/>
  <c r="Z21" i="16"/>
  <c r="AC51" i="16"/>
  <c r="M52" i="16"/>
  <c r="AC52" i="16" s="1"/>
  <c r="T50" i="14"/>
  <c r="C51" i="14"/>
  <c r="W50" i="14"/>
  <c r="F51" i="14"/>
  <c r="AB49" i="14"/>
  <c r="AC51" i="14"/>
  <c r="L52" i="14"/>
  <c r="AC52" i="14" s="1"/>
  <c r="AE49" i="14"/>
  <c r="N50" i="14"/>
  <c r="D51" i="14"/>
  <c r="U50" i="14"/>
  <c r="N51" i="16"/>
  <c r="AD50" i="16"/>
  <c r="C25" i="16"/>
  <c r="S24" i="16"/>
  <c r="B23" i="16"/>
  <c r="R22" i="16"/>
  <c r="AD48" i="14"/>
  <c r="AI48" i="14" s="1"/>
  <c r="V8" i="16"/>
  <c r="AB8" i="16" s="1"/>
  <c r="AA9" i="16"/>
  <c r="E16" i="16"/>
  <c r="U15" i="16"/>
  <c r="D22" i="16"/>
  <c r="T22" i="16" s="1"/>
  <c r="X49" i="14" l="1"/>
  <c r="AG49" i="14" s="1"/>
  <c r="J62" i="14"/>
  <c r="AA62" i="14" s="1"/>
  <c r="AA61" i="14"/>
  <c r="AD54" i="14"/>
  <c r="AI54" i="14"/>
  <c r="S56" i="14"/>
  <c r="AB55" i="14"/>
  <c r="X55" i="14" s="1"/>
  <c r="AD55" i="14" s="1"/>
  <c r="AI46" i="14"/>
  <c r="AJ46" i="14" s="1"/>
  <c r="AE8" i="16"/>
  <c r="Z22" i="16"/>
  <c r="F52" i="14"/>
  <c r="W51" i="14"/>
  <c r="D52" i="14"/>
  <c r="U51" i="14"/>
  <c r="AE50" i="14"/>
  <c r="N51" i="14"/>
  <c r="T51" i="14"/>
  <c r="C52" i="14"/>
  <c r="AB50" i="14"/>
  <c r="N52" i="16"/>
  <c r="AD51" i="16"/>
  <c r="B24" i="16"/>
  <c r="R23" i="16"/>
  <c r="C26" i="16"/>
  <c r="S25" i="16"/>
  <c r="V9" i="16"/>
  <c r="AB9" i="16" s="1"/>
  <c r="T3" i="16"/>
  <c r="K11" i="16"/>
  <c r="AA10" i="16"/>
  <c r="U16" i="16"/>
  <c r="E17" i="16"/>
  <c r="D23" i="16"/>
  <c r="T23" i="16" s="1"/>
  <c r="AD49" i="14" l="1"/>
  <c r="AI49" i="14" s="1"/>
  <c r="AJ49" i="14" s="1"/>
  <c r="AG55" i="14"/>
  <c r="AI55" i="14" s="1"/>
  <c r="AJ55" i="14" s="1"/>
  <c r="AD52" i="16"/>
  <c r="N53" i="16"/>
  <c r="X50" i="14"/>
  <c r="AG50" i="14" s="1"/>
  <c r="S57" i="14"/>
  <c r="AB56" i="14"/>
  <c r="X56" i="14"/>
  <c r="AD56" i="14" s="1"/>
  <c r="AG56" i="14"/>
  <c r="AJ48" i="14"/>
  <c r="AE9" i="16"/>
  <c r="Z23" i="16"/>
  <c r="C53" i="14"/>
  <c r="T53" i="14" s="1"/>
  <c r="T52" i="14"/>
  <c r="AB51" i="14"/>
  <c r="D53" i="14"/>
  <c r="U53" i="14" s="1"/>
  <c r="U52" i="14"/>
  <c r="N52" i="14"/>
  <c r="AE51" i="14"/>
  <c r="F53" i="14"/>
  <c r="W53" i="14" s="1"/>
  <c r="W52" i="14"/>
  <c r="C27" i="16"/>
  <c r="S26" i="16"/>
  <c r="B25" i="16"/>
  <c r="R24" i="16"/>
  <c r="V10" i="16"/>
  <c r="AB10" i="16" s="1"/>
  <c r="AG3" i="16"/>
  <c r="AH3" i="16" s="1"/>
  <c r="D4" i="16"/>
  <c r="T4" i="16" s="1"/>
  <c r="K12" i="16"/>
  <c r="AA11" i="16"/>
  <c r="U17" i="16"/>
  <c r="D24" i="16"/>
  <c r="T24" i="16" s="1"/>
  <c r="AI56" i="14" l="1"/>
  <c r="AJ56" i="14" s="1"/>
  <c r="AD50" i="14"/>
  <c r="AI50" i="14" s="1"/>
  <c r="N54" i="16"/>
  <c r="AD54" i="16" s="1"/>
  <c r="AD53" i="16"/>
  <c r="S58" i="14"/>
  <c r="S59" i="14" s="1"/>
  <c r="AB57" i="14"/>
  <c r="X57" i="14"/>
  <c r="AG57" i="14" s="1"/>
  <c r="AE10" i="16"/>
  <c r="Z24" i="16"/>
  <c r="AE52" i="14"/>
  <c r="N53" i="14"/>
  <c r="AE53" i="14" s="1"/>
  <c r="X51" i="14"/>
  <c r="AG51" i="14" s="1"/>
  <c r="AB53" i="14"/>
  <c r="AB52" i="14"/>
  <c r="B26" i="16"/>
  <c r="R25" i="16"/>
  <c r="C28" i="16"/>
  <c r="S27" i="16"/>
  <c r="V11" i="16"/>
  <c r="AB11" i="16" s="1"/>
  <c r="AG4" i="16"/>
  <c r="AH4" i="16" s="1"/>
  <c r="D5" i="16"/>
  <c r="T5" i="16" s="1"/>
  <c r="K13" i="16"/>
  <c r="AA12" i="16"/>
  <c r="E19" i="16"/>
  <c r="U18" i="16"/>
  <c r="D25" i="16"/>
  <c r="T25" i="16" s="1"/>
  <c r="S60" i="14" l="1"/>
  <c r="AB59" i="14"/>
  <c r="X59" i="14" s="1"/>
  <c r="X52" i="14"/>
  <c r="AG52" i="14" s="1"/>
  <c r="X53" i="14"/>
  <c r="AD53" i="14" s="1"/>
  <c r="AD57" i="14"/>
  <c r="AI57" i="14" s="1"/>
  <c r="AJ57" i="14" s="1"/>
  <c r="AD51" i="14"/>
  <c r="AI51" i="14" s="1"/>
  <c r="AJ51" i="14" s="1"/>
  <c r="AB58" i="14"/>
  <c r="X58" i="14" s="1"/>
  <c r="AD58" i="14" s="1"/>
  <c r="AG53" i="14"/>
  <c r="AE11" i="16"/>
  <c r="Z25" i="16"/>
  <c r="C29" i="16"/>
  <c r="S28" i="16"/>
  <c r="B27" i="16"/>
  <c r="R26" i="16"/>
  <c r="V12" i="16"/>
  <c r="AB12" i="16" s="1"/>
  <c r="D6" i="16"/>
  <c r="T6" i="16" s="1"/>
  <c r="AG5" i="16"/>
  <c r="AH5" i="16" s="1"/>
  <c r="K14" i="16"/>
  <c r="AA13" i="16"/>
  <c r="U19" i="16"/>
  <c r="E20" i="16"/>
  <c r="D26" i="16"/>
  <c r="T26" i="16" s="1"/>
  <c r="AG59" i="14" l="1"/>
  <c r="AD59" i="14"/>
  <c r="AD52" i="14"/>
  <c r="AI52" i="14" s="1"/>
  <c r="S61" i="14"/>
  <c r="AB60" i="14"/>
  <c r="X60" i="14" s="1"/>
  <c r="AG58" i="14"/>
  <c r="AI58" i="14" s="1"/>
  <c r="AJ52" i="14"/>
  <c r="AI53" i="14"/>
  <c r="AJ54" i="14" s="1"/>
  <c r="AE12" i="16"/>
  <c r="Z26" i="16"/>
  <c r="B28" i="16"/>
  <c r="R27" i="16"/>
  <c r="C30" i="16"/>
  <c r="S29" i="16"/>
  <c r="V13" i="16"/>
  <c r="AB13" i="16" s="1"/>
  <c r="D7" i="16"/>
  <c r="T7" i="16" s="1"/>
  <c r="AG6" i="16"/>
  <c r="AH6" i="16" s="1"/>
  <c r="AA14" i="16"/>
  <c r="U20" i="16"/>
  <c r="E21" i="16"/>
  <c r="D27" i="16"/>
  <c r="T27" i="16" s="1"/>
  <c r="AI59" i="14" l="1"/>
  <c r="AG60" i="14"/>
  <c r="AD60" i="14"/>
  <c r="AI60" i="14" s="1"/>
  <c r="AJ60" i="14" s="1"/>
  <c r="S62" i="14"/>
  <c r="AB61" i="14"/>
  <c r="X61" i="14" s="1"/>
  <c r="AJ53" i="14"/>
  <c r="AJ58" i="14"/>
  <c r="AJ59" i="14"/>
  <c r="AE13" i="16"/>
  <c r="Z27" i="16"/>
  <c r="C31" i="16"/>
  <c r="S30" i="16"/>
  <c r="B29" i="16"/>
  <c r="R28" i="16"/>
  <c r="V14" i="16"/>
  <c r="AE14" i="16" s="1"/>
  <c r="AG7" i="16"/>
  <c r="AH7" i="16" s="1"/>
  <c r="D8" i="16"/>
  <c r="T8" i="16" s="1"/>
  <c r="AA15" i="16"/>
  <c r="K16" i="16"/>
  <c r="U21" i="16"/>
  <c r="E22" i="16"/>
  <c r="D28" i="16"/>
  <c r="T28" i="16" s="1"/>
  <c r="AG61" i="14" l="1"/>
  <c r="AD61" i="14"/>
  <c r="AB62" i="14"/>
  <c r="X62" i="14" s="1"/>
  <c r="Z28" i="16"/>
  <c r="B30" i="16"/>
  <c r="R29" i="16"/>
  <c r="C32" i="16"/>
  <c r="S31" i="16"/>
  <c r="AB14" i="16"/>
  <c r="AG14" i="16" s="1"/>
  <c r="V15" i="16"/>
  <c r="AB15" i="16" s="1"/>
  <c r="AG8" i="16"/>
  <c r="AH8" i="16" s="1"/>
  <c r="D9" i="16"/>
  <c r="T9" i="16" s="1"/>
  <c r="AA16" i="16"/>
  <c r="K17" i="16"/>
  <c r="E23" i="16"/>
  <c r="U22" i="16"/>
  <c r="D29" i="16"/>
  <c r="T29" i="16" s="1"/>
  <c r="AI61" i="14" l="1"/>
  <c r="AJ61" i="14" s="1"/>
  <c r="AD62" i="14"/>
  <c r="AG62" i="14"/>
  <c r="AE15" i="16"/>
  <c r="AG15" i="16" s="1"/>
  <c r="AH15" i="16" s="1"/>
  <c r="Z29" i="16"/>
  <c r="C33" i="16"/>
  <c r="S32" i="16"/>
  <c r="B31" i="16"/>
  <c r="R30" i="16"/>
  <c r="V16" i="16"/>
  <c r="AE16" i="16" s="1"/>
  <c r="AG9" i="16"/>
  <c r="AH9" i="16" s="1"/>
  <c r="D10" i="16"/>
  <c r="T10" i="16" s="1"/>
  <c r="AA17" i="16"/>
  <c r="K18" i="16"/>
  <c r="E24" i="16"/>
  <c r="U23" i="16"/>
  <c r="AI62" i="14" l="1"/>
  <c r="AJ62" i="14"/>
  <c r="AJ63" i="14"/>
  <c r="Z30" i="16"/>
  <c r="B32" i="16"/>
  <c r="R31" i="16"/>
  <c r="C34" i="16"/>
  <c r="S33" i="16"/>
  <c r="AB16" i="16"/>
  <c r="AG16" i="16" s="1"/>
  <c r="AH16" i="16" s="1"/>
  <c r="V17" i="16"/>
  <c r="AG10" i="16"/>
  <c r="AH10" i="16" s="1"/>
  <c r="D11" i="16"/>
  <c r="T11" i="16" s="1"/>
  <c r="AA18" i="16"/>
  <c r="K19" i="16"/>
  <c r="U24" i="16"/>
  <c r="E25" i="16"/>
  <c r="D31" i="16"/>
  <c r="T31" i="16" s="1"/>
  <c r="AB17" i="16" l="1"/>
  <c r="AE17" i="16"/>
  <c r="Z31" i="16"/>
  <c r="C35" i="16"/>
  <c r="S34" i="16"/>
  <c r="B33" i="16"/>
  <c r="R32" i="16"/>
  <c r="V18" i="16"/>
  <c r="D12" i="16"/>
  <c r="T12" i="16" s="1"/>
  <c r="AG11" i="16"/>
  <c r="AH11" i="16" s="1"/>
  <c r="AA19" i="16"/>
  <c r="U25" i="16"/>
  <c r="E26" i="16"/>
  <c r="D32" i="16"/>
  <c r="T32" i="16" s="1"/>
  <c r="AG17" i="16" l="1"/>
  <c r="AH17" i="16" s="1"/>
  <c r="AB18" i="16"/>
  <c r="AE18" i="16"/>
  <c r="Z32" i="16"/>
  <c r="B34" i="16"/>
  <c r="R33" i="16"/>
  <c r="C36" i="16"/>
  <c r="S35" i="16"/>
  <c r="V19" i="16"/>
  <c r="AE19" i="16" s="1"/>
  <c r="D13" i="16"/>
  <c r="AG12" i="16"/>
  <c r="AH12" i="16" s="1"/>
  <c r="K21" i="16"/>
  <c r="AA20" i="16"/>
  <c r="E27" i="16"/>
  <c r="U26" i="16"/>
  <c r="D33" i="16"/>
  <c r="T33" i="16" s="1"/>
  <c r="T13" i="16" l="1"/>
  <c r="AG13" i="16" s="1"/>
  <c r="Z33" i="16"/>
  <c r="AG18" i="16"/>
  <c r="AH18" i="16" s="1"/>
  <c r="C37" i="16"/>
  <c r="S36" i="16"/>
  <c r="B35" i="16"/>
  <c r="R34" i="16"/>
  <c r="AB19" i="16"/>
  <c r="AG19" i="16" s="1"/>
  <c r="V20" i="16"/>
  <c r="K22" i="16"/>
  <c r="AA21" i="16"/>
  <c r="U27" i="16"/>
  <c r="E28" i="16"/>
  <c r="D34" i="16"/>
  <c r="T34" i="16" s="1"/>
  <c r="AH13" i="16" l="1"/>
  <c r="AH14" i="16"/>
  <c r="AH19" i="16"/>
  <c r="AB20" i="16"/>
  <c r="AE20" i="16"/>
  <c r="Z34" i="16"/>
  <c r="B36" i="16"/>
  <c r="R35" i="16"/>
  <c r="C38" i="16"/>
  <c r="S37" i="16"/>
  <c r="V21" i="16"/>
  <c r="K23" i="16"/>
  <c r="AA22" i="16"/>
  <c r="E29" i="16"/>
  <c r="U28" i="16"/>
  <c r="D35" i="16"/>
  <c r="T35" i="16" s="1"/>
  <c r="AG20" i="16" l="1"/>
  <c r="AH20" i="16" s="1"/>
  <c r="AB21" i="16"/>
  <c r="AE21" i="16"/>
  <c r="Z35" i="16"/>
  <c r="C39" i="16"/>
  <c r="S38" i="16"/>
  <c r="B37" i="16"/>
  <c r="R36" i="16"/>
  <c r="V22" i="16"/>
  <c r="AA23" i="16"/>
  <c r="K24" i="16"/>
  <c r="E30" i="16"/>
  <c r="U29" i="16"/>
  <c r="D36" i="16"/>
  <c r="T36" i="16" s="1"/>
  <c r="AG21" i="16" l="1"/>
  <c r="AH21" i="16" s="1"/>
  <c r="AB22" i="16"/>
  <c r="AE22" i="16"/>
  <c r="Z36" i="16"/>
  <c r="B38" i="16"/>
  <c r="R37" i="16"/>
  <c r="C40" i="16"/>
  <c r="S39" i="16"/>
  <c r="V23" i="16"/>
  <c r="AA24" i="16"/>
  <c r="E31" i="16"/>
  <c r="U30" i="16"/>
  <c r="D37" i="16"/>
  <c r="T37" i="16" s="1"/>
  <c r="AG22" i="16" l="1"/>
  <c r="AH22" i="16" s="1"/>
  <c r="AB23" i="16"/>
  <c r="AE23" i="16"/>
  <c r="Z37" i="16"/>
  <c r="C41" i="16"/>
  <c r="S40" i="16"/>
  <c r="B39" i="16"/>
  <c r="R38" i="16"/>
  <c r="V24" i="16"/>
  <c r="AA25" i="16"/>
  <c r="K26" i="16"/>
  <c r="E32" i="16"/>
  <c r="U31" i="16"/>
  <c r="D38" i="16"/>
  <c r="T38" i="16" s="1"/>
  <c r="AB24" i="16" l="1"/>
  <c r="AE24" i="16"/>
  <c r="Z38" i="16"/>
  <c r="AG23" i="16"/>
  <c r="AH23" i="16" s="1"/>
  <c r="B40" i="16"/>
  <c r="R39" i="16"/>
  <c r="C42" i="16"/>
  <c r="S41" i="16"/>
  <c r="V25" i="16"/>
  <c r="K27" i="16"/>
  <c r="AA26" i="16"/>
  <c r="U32" i="16"/>
  <c r="E33" i="16"/>
  <c r="D39" i="16"/>
  <c r="T39" i="16" s="1"/>
  <c r="AG24" i="16" l="1"/>
  <c r="AH24" i="16" s="1"/>
  <c r="AB25" i="16"/>
  <c r="AE25" i="16"/>
  <c r="Z39" i="16"/>
  <c r="C43" i="16"/>
  <c r="S42" i="16"/>
  <c r="B41" i="16"/>
  <c r="R40" i="16"/>
  <c r="V26" i="16"/>
  <c r="K28" i="16"/>
  <c r="AA27" i="16"/>
  <c r="U33" i="16"/>
  <c r="E34" i="16"/>
  <c r="D40" i="16"/>
  <c r="T40" i="16" s="1"/>
  <c r="AG25" i="16" l="1"/>
  <c r="AH25" i="16" s="1"/>
  <c r="AB26" i="16"/>
  <c r="AE26" i="16"/>
  <c r="Z40" i="16"/>
  <c r="B42" i="16"/>
  <c r="R41" i="16"/>
  <c r="C44" i="16"/>
  <c r="S43" i="16"/>
  <c r="V27" i="16"/>
  <c r="AE27" i="16" s="1"/>
  <c r="AA28" i="16"/>
  <c r="U34" i="16"/>
  <c r="E35" i="16"/>
  <c r="D41" i="16"/>
  <c r="T41" i="16" s="1"/>
  <c r="AG26" i="16" l="1"/>
  <c r="AH26" i="16" s="1"/>
  <c r="Z41" i="16"/>
  <c r="C45" i="16"/>
  <c r="S44" i="16"/>
  <c r="B43" i="16"/>
  <c r="R42" i="16"/>
  <c r="V28" i="16"/>
  <c r="AB27" i="16"/>
  <c r="AG27" i="16" s="1"/>
  <c r="K30" i="16"/>
  <c r="AA29" i="16"/>
  <c r="E36" i="16"/>
  <c r="U35" i="16"/>
  <c r="D42" i="16"/>
  <c r="T42" i="16" s="1"/>
  <c r="AH27" i="16" l="1"/>
  <c r="AB28" i="16"/>
  <c r="AE28" i="16"/>
  <c r="Z42" i="16"/>
  <c r="B44" i="16"/>
  <c r="R43" i="16"/>
  <c r="C46" i="16"/>
  <c r="C47" i="16" s="1"/>
  <c r="S47" i="16" s="1"/>
  <c r="S45" i="16"/>
  <c r="V29" i="16"/>
  <c r="K31" i="16"/>
  <c r="AA30" i="16"/>
  <c r="V30" i="16" s="1"/>
  <c r="E37" i="16"/>
  <c r="U36" i="16"/>
  <c r="D43" i="16"/>
  <c r="T43" i="16" s="1"/>
  <c r="AG28" i="16" l="1"/>
  <c r="AH28" i="16" s="1"/>
  <c r="Z43" i="16"/>
  <c r="AB29" i="16"/>
  <c r="AE29" i="16"/>
  <c r="AB30" i="16"/>
  <c r="AE30" i="16"/>
  <c r="C48" i="16"/>
  <c r="S46" i="16"/>
  <c r="B45" i="16"/>
  <c r="R44" i="16"/>
  <c r="K32" i="16"/>
  <c r="AA31" i="16"/>
  <c r="E38" i="16"/>
  <c r="U37" i="16"/>
  <c r="D44" i="16"/>
  <c r="T44" i="16" s="1"/>
  <c r="AG30" i="16" l="1"/>
  <c r="Z44" i="16"/>
  <c r="AG29" i="16"/>
  <c r="AH29" i="16" s="1"/>
  <c r="B46" i="16"/>
  <c r="B47" i="16" s="1"/>
  <c r="R47" i="16" s="1"/>
  <c r="R45" i="16"/>
  <c r="C49" i="16"/>
  <c r="S48" i="16"/>
  <c r="V31" i="16"/>
  <c r="AA32" i="16"/>
  <c r="V32" i="16" s="1"/>
  <c r="K33" i="16"/>
  <c r="U38" i="16"/>
  <c r="E39" i="16"/>
  <c r="D45" i="16"/>
  <c r="T45" i="16" s="1"/>
  <c r="AB32" i="16" l="1"/>
  <c r="AE32" i="16"/>
  <c r="Z45" i="16"/>
  <c r="Z47" i="16"/>
  <c r="AB31" i="16"/>
  <c r="AE31" i="16"/>
  <c r="AH30" i="16"/>
  <c r="S49" i="16"/>
  <c r="C50" i="16"/>
  <c r="B48" i="16"/>
  <c r="B49" i="16" s="1"/>
  <c r="B50" i="16" s="1"/>
  <c r="B51" i="16" s="1"/>
  <c r="B52" i="16" s="1"/>
  <c r="B53" i="16" s="1"/>
  <c r="B54" i="16" s="1"/>
  <c r="B55" i="16" s="1"/>
  <c r="B56" i="16" s="1"/>
  <c r="B57" i="16" s="1"/>
  <c r="B58" i="16" s="1"/>
  <c r="B59" i="16" s="1"/>
  <c r="B60" i="16" s="1"/>
  <c r="B61" i="16" s="1"/>
  <c r="R46" i="16"/>
  <c r="K34" i="16"/>
  <c r="AA33" i="16"/>
  <c r="V33" i="16" s="1"/>
  <c r="E40" i="16"/>
  <c r="U39" i="16"/>
  <c r="D46" i="16"/>
  <c r="D47" i="16" l="1"/>
  <c r="T47" i="16" s="1"/>
  <c r="T46" i="16"/>
  <c r="AG32" i="16"/>
  <c r="AG31" i="16"/>
  <c r="AH31" i="16" s="1"/>
  <c r="AB33" i="16"/>
  <c r="AE33" i="16"/>
  <c r="C51" i="16"/>
  <c r="S50" i="16"/>
  <c r="R48" i="16"/>
  <c r="Z46" i="16"/>
  <c r="AA34" i="16"/>
  <c r="U40" i="16"/>
  <c r="E41" i="16"/>
  <c r="D48" i="16"/>
  <c r="T48" i="16" s="1"/>
  <c r="AH32" i="16" l="1"/>
  <c r="AG33" i="16"/>
  <c r="AH33" i="16" s="1"/>
  <c r="C52" i="16"/>
  <c r="C54" i="16" s="1"/>
  <c r="S51" i="16"/>
  <c r="Z48" i="16"/>
  <c r="R49" i="16"/>
  <c r="V34" i="16"/>
  <c r="K36" i="16"/>
  <c r="AA35" i="16"/>
  <c r="U41" i="16"/>
  <c r="E42" i="16"/>
  <c r="S55" i="16" l="1"/>
  <c r="S54" i="16"/>
  <c r="AB34" i="16"/>
  <c r="AE34" i="16"/>
  <c r="S52" i="16"/>
  <c r="S53" i="16"/>
  <c r="Z49" i="16"/>
  <c r="R50" i="16"/>
  <c r="V35" i="16"/>
  <c r="AE35" i="16" s="1"/>
  <c r="K37" i="16"/>
  <c r="AA36" i="16"/>
  <c r="U42" i="16"/>
  <c r="E43" i="16"/>
  <c r="AG34" i="16" l="1"/>
  <c r="AH34" i="16" s="1"/>
  <c r="R51" i="16"/>
  <c r="Z50" i="16"/>
  <c r="V36" i="16"/>
  <c r="AB35" i="16"/>
  <c r="AG35" i="16" s="1"/>
  <c r="K38" i="16"/>
  <c r="AA37" i="16"/>
  <c r="V37" i="16" s="1"/>
  <c r="E44" i="16"/>
  <c r="U43" i="16"/>
  <c r="AH35" i="16" l="1"/>
  <c r="AB36" i="16"/>
  <c r="AE36" i="16"/>
  <c r="AB37" i="16"/>
  <c r="AE37" i="16"/>
  <c r="R52" i="16"/>
  <c r="Z51" i="16"/>
  <c r="AA38" i="16"/>
  <c r="V38" i="16" s="1"/>
  <c r="E45" i="16"/>
  <c r="U44" i="16"/>
  <c r="AG37" i="16" l="1"/>
  <c r="AG36" i="16"/>
  <c r="AH36" i="16" s="1"/>
  <c r="AB38" i="16"/>
  <c r="AE38" i="16"/>
  <c r="R53" i="16"/>
  <c r="R54" i="16" s="1"/>
  <c r="Z52" i="16"/>
  <c r="AA39" i="16"/>
  <c r="V39" i="16" s="1"/>
  <c r="K40" i="16"/>
  <c r="E46" i="16"/>
  <c r="E47" i="16" s="1"/>
  <c r="U47" i="16" s="1"/>
  <c r="U45" i="16"/>
  <c r="R55" i="16" l="1"/>
  <c r="R56" i="16" s="1"/>
  <c r="Z54" i="16"/>
  <c r="AG38" i="16"/>
  <c r="AH38" i="16" s="1"/>
  <c r="AH37" i="16"/>
  <c r="AB39" i="16"/>
  <c r="AE39" i="16"/>
  <c r="Z53" i="16"/>
  <c r="V47" i="16"/>
  <c r="AE47" i="16" s="1"/>
  <c r="K41" i="16"/>
  <c r="AA40" i="16"/>
  <c r="V40" i="16" s="1"/>
  <c r="E48" i="16"/>
  <c r="U46" i="16"/>
  <c r="R57" i="16" l="1"/>
  <c r="R58" i="16" s="1"/>
  <c r="Z56" i="16"/>
  <c r="V56" i="16"/>
  <c r="AE56" i="16" s="1"/>
  <c r="V54" i="16"/>
  <c r="Z55" i="16"/>
  <c r="V55" i="16" s="1"/>
  <c r="AB55" i="16" s="1"/>
  <c r="AG39" i="16"/>
  <c r="AH39" i="16" s="1"/>
  <c r="AB47" i="16"/>
  <c r="AG47" i="16" s="1"/>
  <c r="AB40" i="16"/>
  <c r="AE40" i="16"/>
  <c r="V53" i="16"/>
  <c r="K42" i="16"/>
  <c r="AA41" i="16"/>
  <c r="E49" i="16"/>
  <c r="U48" i="16"/>
  <c r="R59" i="16" l="1"/>
  <c r="Z58" i="16"/>
  <c r="V58" i="16"/>
  <c r="AB58" i="16"/>
  <c r="AE58" i="16"/>
  <c r="AG58" i="16" s="1"/>
  <c r="AB56" i="16"/>
  <c r="AG56" i="16" s="1"/>
  <c r="Z57" i="16"/>
  <c r="V57" i="16"/>
  <c r="AE57" i="16" s="1"/>
  <c r="AB54" i="16"/>
  <c r="AE54" i="16"/>
  <c r="AE55" i="16"/>
  <c r="AG55" i="16" s="1"/>
  <c r="AG40" i="16"/>
  <c r="AH40" i="16" s="1"/>
  <c r="AE53" i="16"/>
  <c r="AB53" i="16"/>
  <c r="U49" i="16"/>
  <c r="E50" i="16"/>
  <c r="V41" i="16"/>
  <c r="K43" i="16"/>
  <c r="AA42" i="16"/>
  <c r="V42" i="16" s="1"/>
  <c r="R60" i="16" l="1"/>
  <c r="Z59" i="16"/>
  <c r="V59" i="16" s="1"/>
  <c r="AB57" i="16"/>
  <c r="AG57" i="16" s="1"/>
  <c r="AH58" i="16" s="1"/>
  <c r="AH56" i="16"/>
  <c r="AG54" i="16"/>
  <c r="AH55" i="16" s="1"/>
  <c r="AG53" i="16"/>
  <c r="AB42" i="16"/>
  <c r="AE42" i="16"/>
  <c r="AB41" i="16"/>
  <c r="AE41" i="16"/>
  <c r="E51" i="16"/>
  <c r="U50" i="16"/>
  <c r="K44" i="16"/>
  <c r="AA43" i="16"/>
  <c r="AE59" i="16" l="1"/>
  <c r="AB59" i="16"/>
  <c r="AG59" i="16" s="1"/>
  <c r="AH59" i="16" s="1"/>
  <c r="R61" i="16"/>
  <c r="Z60" i="16"/>
  <c r="V60" i="16"/>
  <c r="AB60" i="16" s="1"/>
  <c r="AH57" i="16"/>
  <c r="AH54" i="16"/>
  <c r="AG41" i="16"/>
  <c r="AH41" i="16" s="1"/>
  <c r="AG42" i="16"/>
  <c r="E52" i="16"/>
  <c r="U52" i="16" s="1"/>
  <c r="U51" i="16"/>
  <c r="V43" i="16"/>
  <c r="AE43" i="16" s="1"/>
  <c r="K45" i="16"/>
  <c r="AA44" i="16"/>
  <c r="AE60" i="16" l="1"/>
  <c r="AG60" i="16" s="1"/>
  <c r="AH60" i="16" s="1"/>
  <c r="Z61" i="16"/>
  <c r="V61" i="16" s="1"/>
  <c r="AH42" i="16"/>
  <c r="AB43" i="16"/>
  <c r="AG43" i="16" s="1"/>
  <c r="AH43" i="16" s="1"/>
  <c r="V44" i="16"/>
  <c r="AE44" i="16" s="1"/>
  <c r="AA45" i="16"/>
  <c r="AE61" i="16" l="1"/>
  <c r="AB61" i="16"/>
  <c r="AG61" i="16" s="1"/>
  <c r="V45" i="16"/>
  <c r="AB44" i="16"/>
  <c r="AG44" i="16" s="1"/>
  <c r="AH44" i="16" s="1"/>
  <c r="K48" i="16"/>
  <c r="AA46" i="16"/>
  <c r="AH61" i="16" l="1"/>
  <c r="AH62" i="16"/>
  <c r="AB45" i="16"/>
  <c r="AE45" i="16"/>
  <c r="AG45" i="16" s="1"/>
  <c r="AH45" i="16" s="1"/>
  <c r="V46" i="16"/>
  <c r="K49" i="16"/>
  <c r="AA48" i="16"/>
  <c r="AB46" i="16" l="1"/>
  <c r="AE46" i="16"/>
  <c r="AA49" i="16"/>
  <c r="V49" i="16" s="1"/>
  <c r="K50" i="16"/>
  <c r="V48" i="16"/>
  <c r="AB48" i="16" l="1"/>
  <c r="AE48" i="16"/>
  <c r="AB49" i="16"/>
  <c r="AE49" i="16"/>
  <c r="AG46" i="16"/>
  <c r="K51" i="16"/>
  <c r="AA50" i="16"/>
  <c r="AG49" i="16" l="1"/>
  <c r="AG48" i="16"/>
  <c r="AH48" i="16" s="1"/>
  <c r="AH46" i="16"/>
  <c r="AH47" i="16"/>
  <c r="AA52" i="16"/>
  <c r="AA51" i="16"/>
  <c r="V50" i="16"/>
  <c r="AE50" i="16" s="1"/>
  <c r="AH49" i="16" l="1"/>
  <c r="V51" i="16"/>
  <c r="V52" i="16"/>
  <c r="AB50" i="16"/>
  <c r="AG50" i="16" s="1"/>
  <c r="AB52" i="16" l="1"/>
  <c r="AE52" i="16"/>
  <c r="AB51" i="16"/>
  <c r="AE51" i="16"/>
  <c r="AH50" i="16"/>
  <c r="AG51" i="16" l="1"/>
  <c r="AH51" i="16" s="1"/>
  <c r="AG52" i="16"/>
  <c r="AH53" i="16" s="1"/>
  <c r="AH52" i="16" l="1"/>
</calcChain>
</file>

<file path=xl/sharedStrings.xml><?xml version="1.0" encoding="utf-8"?>
<sst xmlns="http://schemas.openxmlformats.org/spreadsheetml/2006/main" count="1363" uniqueCount="346">
  <si>
    <t>DSMCA</t>
  </si>
  <si>
    <t>Rate</t>
  </si>
  <si>
    <t>Effective date</t>
  </si>
  <si>
    <t>ECA</t>
  </si>
  <si>
    <t>PCCA</t>
  </si>
  <si>
    <t>09AL-837E C10-1119</t>
  </si>
  <si>
    <t>Energy Only</t>
  </si>
  <si>
    <t>(% of Bill)</t>
  </si>
  <si>
    <t>($/kWh)</t>
  </si>
  <si>
    <t>Small Com Serv</t>
  </si>
  <si>
    <t>LPS</t>
  </si>
  <si>
    <t>Energy and SC. $/kWh, LGS and LPS $/kW</t>
  </si>
  <si>
    <t>LGS</t>
  </si>
  <si>
    <t>RESA</t>
  </si>
  <si>
    <t>09AL-471E (OL)</t>
  </si>
  <si>
    <t>TCA</t>
  </si>
  <si>
    <t>EASBC</t>
  </si>
  <si>
    <t>Effective Date</t>
  </si>
  <si>
    <t>Monthly Charge</t>
  </si>
  <si>
    <t>21AL-0400E (OL)</t>
  </si>
  <si>
    <t>TEPR</t>
  </si>
  <si>
    <t>C21-0651</t>
  </si>
  <si>
    <t>$0.00022/kWh</t>
  </si>
  <si>
    <t>$0.00017/kWh</t>
  </si>
  <si>
    <t>$0.04612/kW</t>
  </si>
  <si>
    <t>$0.04934/kW</t>
  </si>
  <si>
    <t>Lighting</t>
  </si>
  <si>
    <t>$0.00021/kWh</t>
  </si>
  <si>
    <t>$0.00026/kWh</t>
  </si>
  <si>
    <t>RES</t>
  </si>
  <si>
    <t>SG</t>
  </si>
  <si>
    <t>Irrig</t>
  </si>
  <si>
    <t>EGCRR</t>
  </si>
  <si>
    <t>R22-0043</t>
  </si>
  <si>
    <t>CACJA</t>
  </si>
  <si>
    <t>$/kWh Energy Only</t>
  </si>
  <si>
    <t>$/kWh SGS</t>
  </si>
  <si>
    <t>$/kW LGS</t>
  </si>
  <si>
    <t>$/kW LPS</t>
  </si>
  <si>
    <t>C14-1504</t>
  </si>
  <si>
    <t>GRSA</t>
  </si>
  <si>
    <t>Res</t>
  </si>
  <si>
    <t xml:space="preserve">One time credit </t>
  </si>
  <si>
    <t>Percent increase</t>
  </si>
  <si>
    <t>on base rates</t>
  </si>
  <si>
    <t>16AL-0326E</t>
  </si>
  <si>
    <t>19AL-0171E</t>
  </si>
  <si>
    <t>R20-0924</t>
  </si>
  <si>
    <t>BHEAP</t>
  </si>
  <si>
    <t>LPS (/kWh)</t>
  </si>
  <si>
    <t>Monthly Charge (except LPS)</t>
  </si>
  <si>
    <t>14A-1214E, C10-023</t>
  </si>
  <si>
    <t>R13-0562</t>
  </si>
  <si>
    <t>TCJA</t>
  </si>
  <si>
    <t>R-1</t>
  </si>
  <si>
    <t>C18-0445</t>
  </si>
  <si>
    <t>Cust Charge</t>
  </si>
  <si>
    <t>first 500 kWh</t>
  </si>
  <si>
    <t>Above</t>
  </si>
  <si>
    <t>Med Exempt</t>
  </si>
  <si>
    <t>RS-2</t>
  </si>
  <si>
    <t>Energy</t>
  </si>
  <si>
    <t>RS-EV</t>
  </si>
  <si>
    <t>Sum On Peak</t>
  </si>
  <si>
    <t>Su Off Peak</t>
  </si>
  <si>
    <t>Non Sum On</t>
  </si>
  <si>
    <t>Non Sum Off</t>
  </si>
  <si>
    <t>SGS-N</t>
  </si>
  <si>
    <t>SGS-D</t>
  </si>
  <si>
    <t>SGS TOU</t>
  </si>
  <si>
    <t>Off</t>
  </si>
  <si>
    <t xml:space="preserve">On </t>
  </si>
  <si>
    <t>SGS EV</t>
  </si>
  <si>
    <t>LGS -Sec</t>
  </si>
  <si>
    <t>Cust</t>
  </si>
  <si>
    <t>Demand</t>
  </si>
  <si>
    <t>1st 200 kWh</t>
  </si>
  <si>
    <t>excess kWh</t>
  </si>
  <si>
    <t>LGS Sec TOU</t>
  </si>
  <si>
    <t>Winter kWh</t>
  </si>
  <si>
    <t>Sum On</t>
  </si>
  <si>
    <t>Sum Off</t>
  </si>
  <si>
    <t>LGS -Prim</t>
  </si>
  <si>
    <t>LGS Prim TOU</t>
  </si>
  <si>
    <t>LGS Sec EVTOD</t>
  </si>
  <si>
    <t>Sum Off Peak</t>
  </si>
  <si>
    <t>LPS Sec</t>
  </si>
  <si>
    <t>LPS Sec TOU</t>
  </si>
  <si>
    <t>LPS Prim</t>
  </si>
  <si>
    <t>LPS Prim TOU</t>
  </si>
  <si>
    <t>LPS Trans</t>
  </si>
  <si>
    <t>LPS Tran TOU</t>
  </si>
  <si>
    <t>Gen Supp Trans</t>
  </si>
  <si>
    <t>Demand On</t>
  </si>
  <si>
    <t>kW/day</t>
  </si>
  <si>
    <t>Demand Off</t>
  </si>
  <si>
    <t>Irrigation</t>
  </si>
  <si>
    <t>Priv Lighting</t>
  </si>
  <si>
    <t>HP Sodium 35' wood</t>
  </si>
  <si>
    <t>9500 Lumen</t>
  </si>
  <si>
    <t>27500 Lumen</t>
  </si>
  <si>
    <t>7000 Lumen</t>
  </si>
  <si>
    <t>20000 Lumen</t>
  </si>
  <si>
    <t>Traffic</t>
  </si>
  <si>
    <t>Metered</t>
  </si>
  <si>
    <t>Unmetered Flash</t>
  </si>
  <si>
    <t>MONTHLY RATE – UNMETERED FACILITIES TABLE</t>
  </si>
  <si>
    <t>INVESTMENT OPTION</t>
  </si>
  <si>
    <t>Frozen</t>
  </si>
  <si>
    <t>Style/Lamp</t>
  </si>
  <si>
    <t>Lumens</t>
  </si>
  <si>
    <t>Mo.</t>
  </si>
  <si>
    <t>kWh</t>
  </si>
  <si>
    <t>A</t>
  </si>
  <si>
    <t>Cust. 0%</t>
  </si>
  <si>
    <t>BHE 100%</t>
  </si>
  <si>
    <t>B</t>
  </si>
  <si>
    <t>Cust. 25%</t>
  </si>
  <si>
    <t>BHE 75%</t>
  </si>
  <si>
    <t>C</t>
  </si>
  <si>
    <t>Cust. 50%</t>
  </si>
  <si>
    <t>BHE 50%</t>
  </si>
  <si>
    <t>D</t>
  </si>
  <si>
    <t>Cust. 75%</t>
  </si>
  <si>
    <t>BHE 25%</t>
  </si>
  <si>
    <t>E</t>
  </si>
  <si>
    <t>Cust 100%</t>
  </si>
  <si>
    <t>BHE 0%</t>
  </si>
  <si>
    <t>Single Globe</t>
  </si>
  <si>
    <t>14’/18’–70W HPS</t>
  </si>
  <si>
    <t>----</t>
  </si>
  <si>
    <t>14’/18’–150W HPS</t>
  </si>
  <si>
    <t>Multiple Globe (5)</t>
  </si>
  <si>
    <t>14’/18’–100W HPS</t>
  </si>
  <si>
    <t>Lantern</t>
  </si>
  <si>
    <t>18’–100W HPS</t>
  </si>
  <si>
    <t>18’–250W HPS</t>
  </si>
  <si>
    <t>Acorn</t>
  </si>
  <si>
    <t>14’–100W HPS</t>
  </si>
  <si>
    <t>18’–400W HPS</t>
  </si>
  <si>
    <t>Shoebox</t>
  </si>
  <si>
    <t>20’–100W HPS–Steel</t>
  </si>
  <si>
    <t>20’–250W HPS/MH–Steel</t>
  </si>
  <si>
    <t>27000/17000</t>
  </si>
  <si>
    <t>30’–400W HPS/MH–Steel</t>
  </si>
  <si>
    <t>45000/28800</t>
  </si>
  <si>
    <t>30’–400W HPS/MH–Steel (Dual Head)</t>
  </si>
  <si>
    <t>90000/57600</t>
  </si>
  <si>
    <t>Private Area Lights</t>
  </si>
  <si>
    <t>35’ wood–100W HPS</t>
  </si>
  <si>
    <t>35’ wood–250W HPS</t>
  </si>
  <si>
    <t>Flood Light Structure</t>
  </si>
  <si>
    <t>14’–150W HPS</t>
  </si>
  <si>
    <t>30’—1000W HPS</t>
  </si>
  <si>
    <t>St. Lights – Cobraheads</t>
  </si>
  <si>
    <t>100W – Steel HPS</t>
  </si>
  <si>
    <t>250W – Steel HPS</t>
  </si>
  <si>
    <t>400W – Steel HPS</t>
  </si>
  <si>
    <t>100W – Wood HPS</t>
  </si>
  <si>
    <t>250W – Wood HPS</t>
  </si>
  <si>
    <t>400W – Wood HPS</t>
  </si>
  <si>
    <t>Company Owned 175 W</t>
  </si>
  <si>
    <t>400W</t>
  </si>
  <si>
    <t>Cust Owned</t>
  </si>
  <si>
    <t>37000Lumen</t>
  </si>
  <si>
    <t>65 watt Induct</t>
  </si>
  <si>
    <t>65 Watt LED</t>
  </si>
  <si>
    <t>215 Watt LED</t>
  </si>
  <si>
    <t>See table below</t>
  </si>
  <si>
    <t>130 Watt Induct</t>
  </si>
  <si>
    <t>27700 Lumen</t>
  </si>
  <si>
    <t>50000 Lumen</t>
  </si>
  <si>
    <t>Current Base Rates</t>
  </si>
  <si>
    <t>Previous Base Rates</t>
  </si>
  <si>
    <t>C18-0508</t>
  </si>
  <si>
    <t>Emerging Efficient</t>
  </si>
  <si>
    <t>13AL-0770E</t>
  </si>
  <si>
    <t>17AL-0543E</t>
  </si>
  <si>
    <t>21AL-0032E</t>
  </si>
  <si>
    <t>15AL-0302E</t>
  </si>
  <si>
    <t>15AL-0866E</t>
  </si>
  <si>
    <t>16AL-0320E</t>
  </si>
  <si>
    <t>16AL-0826E</t>
  </si>
  <si>
    <t>17AL-0355E</t>
  </si>
  <si>
    <t>17AL-0806</t>
  </si>
  <si>
    <t xml:space="preserve">Proceeding </t>
  </si>
  <si>
    <t>15AL-0214E</t>
  </si>
  <si>
    <t>16AL-0235E</t>
  </si>
  <si>
    <t>15AL-1009E</t>
  </si>
  <si>
    <t>17AL-0203E</t>
  </si>
  <si>
    <t>17AL-0645E</t>
  </si>
  <si>
    <t>18AL-0200E</t>
  </si>
  <si>
    <t>18AL-0684E</t>
  </si>
  <si>
    <t>19AL-0172E</t>
  </si>
  <si>
    <t>19AL-0521E</t>
  </si>
  <si>
    <t>20AL-0135E</t>
  </si>
  <si>
    <t>20AL-0399E</t>
  </si>
  <si>
    <t>21AL-0147E</t>
  </si>
  <si>
    <t>21AL-0463E</t>
  </si>
  <si>
    <t>22AL-0418E</t>
  </si>
  <si>
    <t>23AL-0140E</t>
  </si>
  <si>
    <t>22AL-0149E</t>
  </si>
  <si>
    <t>23AL-0240E</t>
  </si>
  <si>
    <t>15AL-0415E</t>
  </si>
  <si>
    <t>15AL-0721E</t>
  </si>
  <si>
    <t>15AL-0936E</t>
  </si>
  <si>
    <t>16AL-0129E</t>
  </si>
  <si>
    <t>16AL-0408E</t>
  </si>
  <si>
    <t>16AL-0664E</t>
  </si>
  <si>
    <t>16AL-0919E</t>
  </si>
  <si>
    <t>17AL-0130E</t>
  </si>
  <si>
    <t>17AL-0354E</t>
  </si>
  <si>
    <t>17AL-0804E</t>
  </si>
  <si>
    <t>18AL-0358E</t>
  </si>
  <si>
    <t>18AL-0604E</t>
  </si>
  <si>
    <t>18AL-0131E</t>
  </si>
  <si>
    <t>17AL-0590E</t>
  </si>
  <si>
    <t>18AL-0840E</t>
  </si>
  <si>
    <t>19AL-0116E</t>
  </si>
  <si>
    <t>19AL-0310E</t>
  </si>
  <si>
    <t>19AL-0473E</t>
  </si>
  <si>
    <t>19AL-0673E</t>
  </si>
  <si>
    <t>20AL-0073E</t>
  </si>
  <si>
    <t>20AL-0229E</t>
  </si>
  <si>
    <t>20AL-0362E</t>
  </si>
  <si>
    <t>20AL-0526E</t>
  </si>
  <si>
    <t>21AL-0092E</t>
  </si>
  <si>
    <t>21AL-0406E</t>
  </si>
  <si>
    <t>21AL-0225E</t>
  </si>
  <si>
    <t>21AL-0584E</t>
  </si>
  <si>
    <t>22AL-0095E</t>
  </si>
  <si>
    <t>22AL-0134E</t>
  </si>
  <si>
    <t>22AL0380E</t>
  </si>
  <si>
    <t>22AL-0533E</t>
  </si>
  <si>
    <t>23AL-0097E</t>
  </si>
  <si>
    <t>23AL-0281E</t>
  </si>
  <si>
    <t>14AL-1210E</t>
  </si>
  <si>
    <t>15AL-0894E</t>
  </si>
  <si>
    <t>16AL-0991E</t>
  </si>
  <si>
    <t>17AL-0769E</t>
  </si>
  <si>
    <t>18AL-0798E</t>
  </si>
  <si>
    <t>19AL-0638E</t>
  </si>
  <si>
    <t>20AL-0512E</t>
  </si>
  <si>
    <t>21AL-0543E</t>
  </si>
  <si>
    <t>22AL-0505E</t>
  </si>
  <si>
    <t>18AL-0764E</t>
  </si>
  <si>
    <t>19AL-0615E</t>
  </si>
  <si>
    <t>20AL-0472E</t>
  </si>
  <si>
    <t>21AL-0516E</t>
  </si>
  <si>
    <t>17AL-0727E</t>
  </si>
  <si>
    <t>16AL-0990E</t>
  </si>
  <si>
    <t>15AL-0861E</t>
  </si>
  <si>
    <t>14AL-1214E</t>
  </si>
  <si>
    <t>20AL-0195E</t>
  </si>
  <si>
    <t>18AL-0528E</t>
  </si>
  <si>
    <t>EGRR</t>
  </si>
  <si>
    <t xml:space="preserve">Customer </t>
  </si>
  <si>
    <t>1st Tier Energy</t>
  </si>
  <si>
    <t>2nd Tier Energy</t>
  </si>
  <si>
    <t>Rates by Component</t>
  </si>
  <si>
    <t>Date</t>
  </si>
  <si>
    <t>R09-0542</t>
  </si>
  <si>
    <t>C12-0693</t>
  </si>
  <si>
    <t>Total</t>
  </si>
  <si>
    <t>Charges for Average Res Cust (@600 kWh/Mo)</t>
  </si>
  <si>
    <t>% Delta</t>
  </si>
  <si>
    <t>23AL-0450E</t>
  </si>
  <si>
    <t>Annual Inflation</t>
  </si>
  <si>
    <t>23AL-0442E</t>
  </si>
  <si>
    <t>1/1/2024  23AL-0562E</t>
  </si>
  <si>
    <t>23AL-0505E</t>
  </si>
  <si>
    <t>23AL-0542E</t>
  </si>
  <si>
    <t>Effecitive 6/1/24</t>
  </si>
  <si>
    <t>0.00020/kWh</t>
  </si>
  <si>
    <t>0.00016/kWh</t>
  </si>
  <si>
    <t>0.04339/kW</t>
  </si>
  <si>
    <t>0.04642/kW</t>
  </si>
  <si>
    <t>0.00019/kWh</t>
  </si>
  <si>
    <t>0.00024/kWh</t>
  </si>
  <si>
    <t>23A-0581E</t>
  </si>
  <si>
    <t>24AL-0099E</t>
  </si>
  <si>
    <t>24AL-0155E</t>
  </si>
  <si>
    <t>24AL-0255E</t>
  </si>
  <si>
    <t>24AL-0105E</t>
  </si>
  <si>
    <t>Charges for Average Sm Comm Cust (@2300 kWh/Mo)</t>
  </si>
  <si>
    <t>24AL-0373E</t>
  </si>
  <si>
    <t>24AL-0419E</t>
  </si>
  <si>
    <t>1/1/2025 24AL-0495E</t>
  </si>
  <si>
    <t>24AL-0481E</t>
  </si>
  <si>
    <t>22A-0230E</t>
  </si>
  <si>
    <t>Proceeding</t>
  </si>
  <si>
    <t>CEPR</t>
  </si>
  <si>
    <t>25AL-0088E</t>
  </si>
  <si>
    <t>24AL-0521E</t>
  </si>
  <si>
    <t>RS-TOU</t>
  </si>
  <si>
    <t>SGS</t>
  </si>
  <si>
    <t>All kWh</t>
  </si>
  <si>
    <t>LGS -Sec EV</t>
  </si>
  <si>
    <t>LGS Sec Non EV</t>
  </si>
  <si>
    <t>LGS Primary</t>
  </si>
  <si>
    <t>On Peak</t>
  </si>
  <si>
    <t>Off Peak</t>
  </si>
  <si>
    <t>LPS Secondary</t>
  </si>
  <si>
    <t>LGS -Secondary</t>
  </si>
  <si>
    <t>LPS Primary</t>
  </si>
  <si>
    <t>LPS Transmission</t>
  </si>
  <si>
    <t>LPS Trans TOU</t>
  </si>
  <si>
    <t>GSS-T Trans Elec</t>
  </si>
  <si>
    <t>Irrigation Pumping</t>
  </si>
  <si>
    <t>Demand (All hp)</t>
  </si>
  <si>
    <t>0.0% for all classes</t>
  </si>
  <si>
    <t>Rate Removed for all classes</t>
  </si>
  <si>
    <t>24AL-0275E</t>
  </si>
  <si>
    <t>Effecitive 6/1/25</t>
  </si>
  <si>
    <t>0.00147/kWh</t>
  </si>
  <si>
    <t>0.01699/kW</t>
  </si>
  <si>
    <t>0.00000/kW</t>
  </si>
  <si>
    <t>C25-0183</t>
  </si>
  <si>
    <t>Proceeding No. 24AL-0275E</t>
  </si>
  <si>
    <t>Proceeding No.18AL-0408E</t>
  </si>
  <si>
    <t>140 Watt LED</t>
  </si>
  <si>
    <t>C25-0351</t>
  </si>
  <si>
    <t>CURRENT BASE RATES</t>
  </si>
  <si>
    <t>Proceeding No. 25AL-0198E</t>
  </si>
  <si>
    <t>R TOU</t>
  </si>
  <si>
    <t>SGS-TOU</t>
  </si>
  <si>
    <t>25AL-0141E</t>
  </si>
  <si>
    <t>25AL-0237E</t>
  </si>
  <si>
    <t>SV</t>
  </si>
  <si>
    <t>PV</t>
  </si>
  <si>
    <t>T</t>
  </si>
  <si>
    <t>25AL-0263E</t>
  </si>
  <si>
    <t>12AL-138E</t>
  </si>
  <si>
    <t>13AL-1051E</t>
  </si>
  <si>
    <t>25AL-0360E</t>
  </si>
  <si>
    <t>25AL-0404E</t>
  </si>
  <si>
    <t>25AL-0463E</t>
  </si>
  <si>
    <t>25AL-0490E</t>
  </si>
  <si>
    <t>25AL-0505E</t>
  </si>
  <si>
    <t>26AL-XXXXE</t>
  </si>
  <si>
    <t>Effecitive 6/1/26</t>
  </si>
  <si>
    <t>0.00050/kWh</t>
  </si>
  <si>
    <t>0.11665/kW</t>
  </si>
  <si>
    <t>26AL-0079E</t>
  </si>
  <si>
    <t>26AL-0130E</t>
  </si>
  <si>
    <t>0.00054/kWh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</si>
</sst>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"/>
    <numFmt numFmtId="165" formatCode="0.00000"/>
    <numFmt numFmtId="166" formatCode="&quot;$&quot;#,##0.00000_);[Red]\(&quot;$&quot;#,##0.00000\)"/>
    <numFmt numFmtId="167" formatCode="0.0000%"/>
    <numFmt numFmtId="168" formatCode="_(&quot;$&quot;* #,##0.0000_);_(&quot;$&quot;* \(#,##0.0000\);_(&quot;$&quot;* &quot;-&quot;??_);_(@_)"/>
    <numFmt numFmtId="169" formatCode="_(&quot;$&quot;* #,##0.00000_);_(&quot;$&quot;* \(#,##0.00000\);_(&quot;$&quot;* &quot;-&quot;??_);_(@_)"/>
    <numFmt numFmtId="170" formatCode="_(&quot;$&quot;* #,##0.000000_);_(&quot;$&quot;* \(#,##0.000000\);_(&quot;$&quot;* &quot;-&quot;??_);_(@_)"/>
    <numFmt numFmtId="171" formatCode="0.000000"/>
    <numFmt numFmtId="172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u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4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14">
    <xf numFmtId="0" fontId="0" fillId="0" borderId="0" xfId="0"/>
    <xf numFmtId="14" fontId="0" fillId="0" borderId="0" xfId="0" applyNumberFormat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14" fontId="0" fillId="2" borderId="5" xfId="0" applyNumberFormat="1" applyFill="1" applyBorder="1"/>
    <xf numFmtId="0" fontId="0" fillId="2" borderId="6" xfId="0" applyFill="1" applyBorder="1"/>
    <xf numFmtId="0" fontId="0" fillId="2" borderId="2" xfId="0" applyFill="1" applyBorder="1"/>
    <xf numFmtId="0" fontId="0" fillId="2" borderId="0" xfId="0" applyFill="1"/>
    <xf numFmtId="14" fontId="0" fillId="2" borderId="0" xfId="0" applyNumberFormat="1" applyFill="1"/>
    <xf numFmtId="0" fontId="0" fillId="2" borderId="7" xfId="0" applyFill="1" applyBorder="1"/>
    <xf numFmtId="0" fontId="0" fillId="2" borderId="8" xfId="0" applyFill="1" applyBorder="1"/>
    <xf numFmtId="165" fontId="0" fillId="2" borderId="4" xfId="0" applyNumberFormat="1" applyFill="1" applyBorder="1"/>
    <xf numFmtId="14" fontId="0" fillId="2" borderId="4" xfId="0" applyNumberFormat="1" applyFill="1" applyBorder="1"/>
    <xf numFmtId="8" fontId="2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vertical="center"/>
    </xf>
    <xf numFmtId="2" fontId="0" fillId="2" borderId="4" xfId="0" applyNumberFormat="1" applyFill="1" applyBorder="1"/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8" fontId="5" fillId="0" borderId="13" xfId="0" applyNumberFormat="1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9" fontId="0" fillId="0" borderId="0" xfId="0" applyNumberFormat="1"/>
    <xf numFmtId="0" fontId="0" fillId="2" borderId="1" xfId="0" applyFill="1" applyBorder="1"/>
    <xf numFmtId="14" fontId="0" fillId="2" borderId="3" xfId="0" applyNumberForma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4" fontId="0" fillId="0" borderId="8" xfId="0" applyNumberFormat="1" applyBorder="1"/>
    <xf numFmtId="0" fontId="1" fillId="0" borderId="0" xfId="0" applyFont="1"/>
    <xf numFmtId="14" fontId="0" fillId="0" borderId="7" xfId="0" applyNumberFormat="1" applyBorder="1"/>
    <xf numFmtId="10" fontId="0" fillId="0" borderId="0" xfId="0" applyNumberFormat="1"/>
    <xf numFmtId="166" fontId="0" fillId="0" borderId="0" xfId="0" applyNumberFormat="1"/>
    <xf numFmtId="44" fontId="0" fillId="0" borderId="0" xfId="0" applyNumberFormat="1"/>
    <xf numFmtId="44" fontId="0" fillId="0" borderId="0" xfId="1" applyFont="1" applyFill="1"/>
    <xf numFmtId="10" fontId="0" fillId="0" borderId="0" xfId="2" applyNumberFormat="1" applyFont="1"/>
    <xf numFmtId="0" fontId="9" fillId="0" borderId="0" xfId="0" applyFont="1"/>
    <xf numFmtId="0" fontId="9" fillId="3" borderId="21" xfId="0" applyFont="1" applyFill="1" applyBorder="1" applyAlignment="1">
      <alignment horizontal="right" vertical="center"/>
    </xf>
    <xf numFmtId="0" fontId="9" fillId="4" borderId="21" xfId="0" applyFont="1" applyFill="1" applyBorder="1" applyAlignment="1">
      <alignment horizontal="right" vertical="center"/>
    </xf>
    <xf numFmtId="10" fontId="0" fillId="0" borderId="0" xfId="2" applyNumberFormat="1" applyFont="1" applyFill="1"/>
    <xf numFmtId="0" fontId="0" fillId="0" borderId="2" xfId="0" applyBorder="1"/>
    <xf numFmtId="14" fontId="0" fillId="0" borderId="5" xfId="0" applyNumberFormat="1" applyBorder="1"/>
    <xf numFmtId="10" fontId="0" fillId="0" borderId="6" xfId="0" applyNumberFormat="1" applyBorder="1"/>
    <xf numFmtId="14" fontId="0" fillId="0" borderId="4" xfId="0" applyNumberFormat="1" applyBorder="1"/>
    <xf numFmtId="9" fontId="0" fillId="0" borderId="0" xfId="2" applyFont="1"/>
    <xf numFmtId="44" fontId="0" fillId="0" borderId="0" xfId="1" applyFont="1"/>
    <xf numFmtId="44" fontId="1" fillId="0" borderId="0" xfId="1" applyFont="1"/>
    <xf numFmtId="169" fontId="0" fillId="0" borderId="0" xfId="1" applyNumberFormat="1" applyFont="1"/>
    <xf numFmtId="169" fontId="1" fillId="0" borderId="0" xfId="1" applyNumberFormat="1" applyFont="1"/>
    <xf numFmtId="170" fontId="0" fillId="0" borderId="0" xfId="1" applyNumberFormat="1" applyFont="1"/>
    <xf numFmtId="170" fontId="1" fillId="0" borderId="0" xfId="1" applyNumberFormat="1" applyFont="1"/>
    <xf numFmtId="167" fontId="0" fillId="0" borderId="0" xfId="2" applyNumberFormat="1" applyFont="1"/>
    <xf numFmtId="167" fontId="10" fillId="0" borderId="0" xfId="0" applyNumberFormat="1" applyFont="1" applyAlignment="1">
      <alignment vertical="center"/>
    </xf>
    <xf numFmtId="169" fontId="0" fillId="2" borderId="0" xfId="1" applyNumberFormat="1" applyFont="1" applyFill="1"/>
    <xf numFmtId="167" fontId="8" fillId="0" borderId="0" xfId="2" applyNumberFormat="1" applyFont="1"/>
    <xf numFmtId="167" fontId="10" fillId="0" borderId="0" xfId="2" applyNumberFormat="1" applyFont="1" applyAlignment="1">
      <alignment vertical="center"/>
    </xf>
    <xf numFmtId="168" fontId="0" fillId="0" borderId="0" xfId="0" applyNumberFormat="1"/>
    <xf numFmtId="168" fontId="1" fillId="0" borderId="0" xfId="0" applyNumberFormat="1" applyFont="1"/>
    <xf numFmtId="168" fontId="0" fillId="0" borderId="0" xfId="1" applyNumberFormat="1" applyFont="1" applyFill="1"/>
    <xf numFmtId="9" fontId="0" fillId="2" borderId="4" xfId="0" applyNumberFormat="1" applyFill="1" applyBorder="1"/>
    <xf numFmtId="14" fontId="0" fillId="2" borderId="7" xfId="0" applyNumberFormat="1" applyFill="1" applyBorder="1"/>
    <xf numFmtId="10" fontId="0" fillId="2" borderId="6" xfId="0" applyNumberFormat="1" applyFill="1" applyBorder="1"/>
    <xf numFmtId="10" fontId="1" fillId="0" borderId="0" xfId="0" applyNumberFormat="1" applyFont="1"/>
    <xf numFmtId="10" fontId="1" fillId="0" borderId="0" xfId="2" applyNumberFormat="1" applyFont="1"/>
    <xf numFmtId="1" fontId="0" fillId="2" borderId="0" xfId="0" applyNumberFormat="1" applyFill="1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14" fontId="0" fillId="2" borderId="0" xfId="0" applyNumberFormat="1" applyFill="1" applyAlignment="1">
      <alignment horizontal="center"/>
    </xf>
    <xf numFmtId="171" fontId="0" fillId="2" borderId="4" xfId="0" applyNumberFormat="1" applyFill="1" applyBorder="1"/>
    <xf numFmtId="14" fontId="0" fillId="2" borderId="7" xfId="0" applyNumberFormat="1" applyFill="1" applyBorder="1" applyAlignment="1">
      <alignment horizontal="center"/>
    </xf>
    <xf numFmtId="2" fontId="0" fillId="0" borderId="6" xfId="0" applyNumberForma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8" fontId="5" fillId="0" borderId="17" xfId="0" applyNumberFormat="1" applyFont="1" applyBorder="1" applyAlignment="1">
      <alignment horizontal="right" vertical="center" wrapText="1"/>
    </xf>
    <xf numFmtId="172" fontId="5" fillId="0" borderId="13" xfId="0" applyNumberFormat="1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3" fillId="0" borderId="0" xfId="0" applyFont="1"/>
    <xf numFmtId="10" fontId="0" fillId="2" borderId="4" xfId="0" applyNumberFormat="1" applyFill="1" applyBorder="1"/>
    <xf numFmtId="0" fontId="1" fillId="2" borderId="2" xfId="0" applyFont="1" applyFill="1" applyBorder="1"/>
    <xf numFmtId="165" fontId="0" fillId="2" borderId="0" xfId="0" applyNumberFormat="1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10 Year Bill History for Average Residential Customer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323360249414783E-2"/>
          <c:y val="6.9769681383951426E-2"/>
          <c:w val="0.93792107104672906"/>
          <c:h val="0.70713455806958525"/>
        </c:manualLayout>
      </c:layout>
      <c:areaChart>
        <c:grouping val="stacked"/>
        <c:varyColors val="0"/>
        <c:ser>
          <c:idx val="0"/>
          <c:order val="0"/>
          <c:tx>
            <c:strRef>
              <c:f>'Res 10 yr'!$S$2</c:f>
              <c:strCache>
                <c:ptCount val="1"/>
                <c:pt idx="0">
                  <c:v>Customer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yr'!$S$5:$S$63</c:f>
              <c:numCache>
                <c:formatCode>_("$"* #,##0.00_);_("$"* \(#,##0.00\);_("$"* "-"??_);_(@_)</c:formatCode>
                <c:ptCount val="59"/>
                <c:pt idx="0">
                  <c:v>16.5</c:v>
                </c:pt>
                <c:pt idx="1">
                  <c:v>16.5</c:v>
                </c:pt>
                <c:pt idx="2">
                  <c:v>16.5</c:v>
                </c:pt>
                <c:pt idx="3">
                  <c:v>16.5</c:v>
                </c:pt>
                <c:pt idx="4">
                  <c:v>16.5</c:v>
                </c:pt>
                <c:pt idx="5">
                  <c:v>16.5</c:v>
                </c:pt>
                <c:pt idx="6">
                  <c:v>16.5</c:v>
                </c:pt>
                <c:pt idx="7">
                  <c:v>16.5</c:v>
                </c:pt>
                <c:pt idx="8">
                  <c:v>16.5</c:v>
                </c:pt>
                <c:pt idx="9">
                  <c:v>16.5</c:v>
                </c:pt>
                <c:pt idx="10">
                  <c:v>16.5</c:v>
                </c:pt>
                <c:pt idx="11">
                  <c:v>16.5</c:v>
                </c:pt>
                <c:pt idx="12">
                  <c:v>8.77</c:v>
                </c:pt>
                <c:pt idx="13">
                  <c:v>8.77</c:v>
                </c:pt>
                <c:pt idx="14">
                  <c:v>8.77</c:v>
                </c:pt>
                <c:pt idx="15">
                  <c:v>8.77</c:v>
                </c:pt>
                <c:pt idx="16">
                  <c:v>8.77</c:v>
                </c:pt>
                <c:pt idx="17">
                  <c:v>8.77</c:v>
                </c:pt>
                <c:pt idx="18">
                  <c:v>8.77</c:v>
                </c:pt>
                <c:pt idx="19">
                  <c:v>8.77</c:v>
                </c:pt>
                <c:pt idx="20">
                  <c:v>8.77</c:v>
                </c:pt>
                <c:pt idx="21">
                  <c:v>8.77</c:v>
                </c:pt>
                <c:pt idx="22">
                  <c:v>8.77</c:v>
                </c:pt>
                <c:pt idx="23">
                  <c:v>8.77</c:v>
                </c:pt>
                <c:pt idx="24">
                  <c:v>8.77</c:v>
                </c:pt>
                <c:pt idx="25">
                  <c:v>8.77</c:v>
                </c:pt>
                <c:pt idx="26">
                  <c:v>8.77</c:v>
                </c:pt>
                <c:pt idx="27">
                  <c:v>8.77</c:v>
                </c:pt>
                <c:pt idx="28">
                  <c:v>8.77</c:v>
                </c:pt>
                <c:pt idx="29">
                  <c:v>8.77</c:v>
                </c:pt>
                <c:pt idx="30">
                  <c:v>8.77</c:v>
                </c:pt>
                <c:pt idx="31">
                  <c:v>8.77</c:v>
                </c:pt>
                <c:pt idx="32">
                  <c:v>8.77</c:v>
                </c:pt>
                <c:pt idx="33">
                  <c:v>8.77</c:v>
                </c:pt>
                <c:pt idx="34">
                  <c:v>8.77</c:v>
                </c:pt>
                <c:pt idx="35">
                  <c:v>8.77</c:v>
                </c:pt>
                <c:pt idx="36">
                  <c:v>8.77</c:v>
                </c:pt>
                <c:pt idx="37">
                  <c:v>8.77</c:v>
                </c:pt>
                <c:pt idx="38">
                  <c:v>8.77</c:v>
                </c:pt>
                <c:pt idx="39">
                  <c:v>8.77</c:v>
                </c:pt>
                <c:pt idx="40">
                  <c:v>8.77</c:v>
                </c:pt>
                <c:pt idx="41">
                  <c:v>8.77</c:v>
                </c:pt>
                <c:pt idx="42">
                  <c:v>8.77</c:v>
                </c:pt>
                <c:pt idx="43">
                  <c:v>8.77</c:v>
                </c:pt>
                <c:pt idx="44">
                  <c:v>8.77</c:v>
                </c:pt>
                <c:pt idx="45">
                  <c:v>8.77</c:v>
                </c:pt>
                <c:pt idx="46">
                  <c:v>8.77</c:v>
                </c:pt>
                <c:pt idx="47">
                  <c:v>8.77</c:v>
                </c:pt>
                <c:pt idx="48">
                  <c:v>8.77</c:v>
                </c:pt>
                <c:pt idx="49">
                  <c:v>8.77</c:v>
                </c:pt>
                <c:pt idx="50">
                  <c:v>8.77</c:v>
                </c:pt>
                <c:pt idx="51">
                  <c:v>8.77</c:v>
                </c:pt>
                <c:pt idx="52">
                  <c:v>8.77</c:v>
                </c:pt>
                <c:pt idx="53">
                  <c:v>8.77</c:v>
                </c:pt>
                <c:pt idx="54">
                  <c:v>8.77</c:v>
                </c:pt>
                <c:pt idx="55">
                  <c:v>8.77</c:v>
                </c:pt>
                <c:pt idx="56">
                  <c:v>8.77</c:v>
                </c:pt>
                <c:pt idx="57">
                  <c:v>8.77</c:v>
                </c:pt>
                <c:pt idx="58">
                  <c:v>8.77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28-4DA9-B8BF-3A00146924F5}"/>
            </c:ext>
          </c:extLst>
        </c:ser>
        <c:ser>
          <c:idx val="1"/>
          <c:order val="1"/>
          <c:tx>
            <c:strRef>
              <c:f>'Res 10 yr'!$T$2</c:f>
              <c:strCache>
                <c:ptCount val="1"/>
                <c:pt idx="0">
                  <c:v>1st Tier 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yr'!$T$5:$T$63</c:f>
              <c:numCache>
                <c:formatCode>_("$"* #,##0.00_);_("$"* \(#,##0.00\);_("$"* "-"??_);_(@_)</c:formatCode>
                <c:ptCount val="59"/>
                <c:pt idx="0">
                  <c:v>51.9</c:v>
                </c:pt>
                <c:pt idx="1">
                  <c:v>51.9</c:v>
                </c:pt>
                <c:pt idx="2">
                  <c:v>51.9</c:v>
                </c:pt>
                <c:pt idx="3">
                  <c:v>51.9</c:v>
                </c:pt>
                <c:pt idx="4">
                  <c:v>51.9</c:v>
                </c:pt>
                <c:pt idx="5">
                  <c:v>51.9</c:v>
                </c:pt>
                <c:pt idx="6">
                  <c:v>51.9</c:v>
                </c:pt>
                <c:pt idx="7">
                  <c:v>51.9</c:v>
                </c:pt>
                <c:pt idx="8">
                  <c:v>51.9</c:v>
                </c:pt>
                <c:pt idx="9">
                  <c:v>51.9</c:v>
                </c:pt>
                <c:pt idx="10">
                  <c:v>51.9</c:v>
                </c:pt>
                <c:pt idx="11">
                  <c:v>51.9</c:v>
                </c:pt>
                <c:pt idx="12">
                  <c:v>49.994999999999997</c:v>
                </c:pt>
                <c:pt idx="13">
                  <c:v>49.994999999999997</c:v>
                </c:pt>
                <c:pt idx="14">
                  <c:v>49.994999999999997</c:v>
                </c:pt>
                <c:pt idx="15">
                  <c:v>49.994999999999997</c:v>
                </c:pt>
                <c:pt idx="16">
                  <c:v>49.994999999999997</c:v>
                </c:pt>
                <c:pt idx="17">
                  <c:v>49.994999999999997</c:v>
                </c:pt>
                <c:pt idx="18">
                  <c:v>49.994999999999997</c:v>
                </c:pt>
                <c:pt idx="19">
                  <c:v>49.994999999999997</c:v>
                </c:pt>
                <c:pt idx="20">
                  <c:v>49.994999999999997</c:v>
                </c:pt>
                <c:pt idx="21">
                  <c:v>49.994999999999997</c:v>
                </c:pt>
                <c:pt idx="22">
                  <c:v>49.994999999999997</c:v>
                </c:pt>
                <c:pt idx="23">
                  <c:v>49.994999999999997</c:v>
                </c:pt>
                <c:pt idx="24">
                  <c:v>49.994999999999997</c:v>
                </c:pt>
                <c:pt idx="25">
                  <c:v>49.994999999999997</c:v>
                </c:pt>
                <c:pt idx="26">
                  <c:v>49.994999999999997</c:v>
                </c:pt>
                <c:pt idx="27">
                  <c:v>49.994999999999997</c:v>
                </c:pt>
                <c:pt idx="28">
                  <c:v>49.994999999999997</c:v>
                </c:pt>
                <c:pt idx="29">
                  <c:v>49.994999999999997</c:v>
                </c:pt>
                <c:pt idx="30">
                  <c:v>49.994999999999997</c:v>
                </c:pt>
                <c:pt idx="31">
                  <c:v>49.994999999999997</c:v>
                </c:pt>
                <c:pt idx="32">
                  <c:v>49.994999999999997</c:v>
                </c:pt>
                <c:pt idx="33">
                  <c:v>49.994999999999997</c:v>
                </c:pt>
                <c:pt idx="34">
                  <c:v>49.994999999999997</c:v>
                </c:pt>
                <c:pt idx="35">
                  <c:v>49.994999999999997</c:v>
                </c:pt>
                <c:pt idx="36">
                  <c:v>49.994999999999997</c:v>
                </c:pt>
                <c:pt idx="37">
                  <c:v>49.994999999999997</c:v>
                </c:pt>
                <c:pt idx="38">
                  <c:v>49.994999999999997</c:v>
                </c:pt>
                <c:pt idx="39">
                  <c:v>49.994999999999997</c:v>
                </c:pt>
                <c:pt idx="40">
                  <c:v>49.994999999999997</c:v>
                </c:pt>
                <c:pt idx="41">
                  <c:v>49.994999999999997</c:v>
                </c:pt>
                <c:pt idx="42">
                  <c:v>49.994999999999997</c:v>
                </c:pt>
                <c:pt idx="43">
                  <c:v>49.994999999999997</c:v>
                </c:pt>
                <c:pt idx="44">
                  <c:v>49.994999999999997</c:v>
                </c:pt>
                <c:pt idx="45">
                  <c:v>49.994999999999997</c:v>
                </c:pt>
                <c:pt idx="46">
                  <c:v>49.994999999999997</c:v>
                </c:pt>
                <c:pt idx="47">
                  <c:v>49.994999999999997</c:v>
                </c:pt>
                <c:pt idx="48">
                  <c:v>49.994999999999997</c:v>
                </c:pt>
                <c:pt idx="49">
                  <c:v>60.61</c:v>
                </c:pt>
                <c:pt idx="50">
                  <c:v>60.61</c:v>
                </c:pt>
                <c:pt idx="51">
                  <c:v>60.795000000000002</c:v>
                </c:pt>
                <c:pt idx="52">
                  <c:v>60.795000000000002</c:v>
                </c:pt>
                <c:pt idx="53">
                  <c:v>60.795000000000002</c:v>
                </c:pt>
                <c:pt idx="54">
                  <c:v>60.795000000000002</c:v>
                </c:pt>
                <c:pt idx="55">
                  <c:v>60.795000000000002</c:v>
                </c:pt>
                <c:pt idx="56">
                  <c:v>60.795000000000002</c:v>
                </c:pt>
                <c:pt idx="57">
                  <c:v>60.795000000000002</c:v>
                </c:pt>
                <c:pt idx="58">
                  <c:v>60.795000000000002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28-4DA9-B8BF-3A00146924F5}"/>
            </c:ext>
          </c:extLst>
        </c:ser>
        <c:ser>
          <c:idx val="2"/>
          <c:order val="2"/>
          <c:tx>
            <c:strRef>
              <c:f>'Res 10 yr'!$U$2</c:f>
              <c:strCache>
                <c:ptCount val="1"/>
                <c:pt idx="0">
                  <c:v>2nd Tier Energy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yr'!$U$5:$U$63</c:f>
              <c:numCache>
                <c:formatCode>_("$"* #,##0.00_);_("$"* \(#,##0.00\);_("$"*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13.004</c:v>
                </c:pt>
                <c:pt idx="13">
                  <c:v>13.004</c:v>
                </c:pt>
                <c:pt idx="14">
                  <c:v>13.004</c:v>
                </c:pt>
                <c:pt idx="15">
                  <c:v>13.004</c:v>
                </c:pt>
                <c:pt idx="16">
                  <c:v>13.004</c:v>
                </c:pt>
                <c:pt idx="17">
                  <c:v>13.004</c:v>
                </c:pt>
                <c:pt idx="18">
                  <c:v>13.004</c:v>
                </c:pt>
                <c:pt idx="19">
                  <c:v>13.004</c:v>
                </c:pt>
                <c:pt idx="20">
                  <c:v>13.004</c:v>
                </c:pt>
                <c:pt idx="21">
                  <c:v>13.004</c:v>
                </c:pt>
                <c:pt idx="22">
                  <c:v>13.004</c:v>
                </c:pt>
                <c:pt idx="23">
                  <c:v>13.004</c:v>
                </c:pt>
                <c:pt idx="24">
                  <c:v>13.004</c:v>
                </c:pt>
                <c:pt idx="25">
                  <c:v>13.004</c:v>
                </c:pt>
                <c:pt idx="26">
                  <c:v>13.004</c:v>
                </c:pt>
                <c:pt idx="27">
                  <c:v>13.004</c:v>
                </c:pt>
                <c:pt idx="28">
                  <c:v>13.004</c:v>
                </c:pt>
                <c:pt idx="29">
                  <c:v>13.004</c:v>
                </c:pt>
                <c:pt idx="30">
                  <c:v>13.004</c:v>
                </c:pt>
                <c:pt idx="31">
                  <c:v>13.004</c:v>
                </c:pt>
                <c:pt idx="32">
                  <c:v>13.004</c:v>
                </c:pt>
                <c:pt idx="33">
                  <c:v>13.004</c:v>
                </c:pt>
                <c:pt idx="34">
                  <c:v>13.004</c:v>
                </c:pt>
                <c:pt idx="35">
                  <c:v>13.004</c:v>
                </c:pt>
                <c:pt idx="36">
                  <c:v>13.004</c:v>
                </c:pt>
                <c:pt idx="37">
                  <c:v>13.004</c:v>
                </c:pt>
                <c:pt idx="38">
                  <c:v>13.004</c:v>
                </c:pt>
                <c:pt idx="39">
                  <c:v>13.004</c:v>
                </c:pt>
                <c:pt idx="40">
                  <c:v>13.004</c:v>
                </c:pt>
                <c:pt idx="41">
                  <c:v>13.004</c:v>
                </c:pt>
                <c:pt idx="42">
                  <c:v>13.004</c:v>
                </c:pt>
                <c:pt idx="43">
                  <c:v>13.004</c:v>
                </c:pt>
                <c:pt idx="44">
                  <c:v>13.004</c:v>
                </c:pt>
                <c:pt idx="45">
                  <c:v>13.004</c:v>
                </c:pt>
                <c:pt idx="46">
                  <c:v>13.004</c:v>
                </c:pt>
                <c:pt idx="47">
                  <c:v>13.004</c:v>
                </c:pt>
                <c:pt idx="48">
                  <c:v>13.004</c:v>
                </c:pt>
                <c:pt idx="49">
                  <c:v>15.759</c:v>
                </c:pt>
                <c:pt idx="50">
                  <c:v>15.759</c:v>
                </c:pt>
                <c:pt idx="51">
                  <c:v>15.806999999999999</c:v>
                </c:pt>
                <c:pt idx="52">
                  <c:v>15.806999999999999</c:v>
                </c:pt>
                <c:pt idx="53">
                  <c:v>15.806999999999999</c:v>
                </c:pt>
                <c:pt idx="54">
                  <c:v>15.806999999999999</c:v>
                </c:pt>
                <c:pt idx="55">
                  <c:v>15.806999999999999</c:v>
                </c:pt>
                <c:pt idx="56">
                  <c:v>15.806999999999999</c:v>
                </c:pt>
                <c:pt idx="57">
                  <c:v>15.806999999999999</c:v>
                </c:pt>
                <c:pt idx="58">
                  <c:v>15.806999999999999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28-4DA9-B8BF-3A00146924F5}"/>
            </c:ext>
          </c:extLst>
        </c:ser>
        <c:ser>
          <c:idx val="3"/>
          <c:order val="3"/>
          <c:tx>
            <c:strRef>
              <c:f>'Res 10 yr'!$V$2</c:f>
              <c:strCache>
                <c:ptCount val="1"/>
                <c:pt idx="0">
                  <c:v>BHEAP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yr'!$V$5:$V$63</c:f>
              <c:numCache>
                <c:formatCode>_("$"* #,##0.00_);_("$"* \(#,##0.00\);_("$"* "-"??_);_(@_)</c:formatCode>
                <c:ptCount val="59"/>
                <c:pt idx="0">
                  <c:v>0.28000000000000003</c:v>
                </c:pt>
                <c:pt idx="1">
                  <c:v>0.28000000000000003</c:v>
                </c:pt>
                <c:pt idx="2">
                  <c:v>0.28000000000000003</c:v>
                </c:pt>
                <c:pt idx="3">
                  <c:v>0.28000000000000003</c:v>
                </c:pt>
                <c:pt idx="4">
                  <c:v>0.28000000000000003</c:v>
                </c:pt>
                <c:pt idx="5">
                  <c:v>0.28000000000000003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0.28000000000000003</c:v>
                </c:pt>
                <c:pt idx="9">
                  <c:v>0.31</c:v>
                </c:pt>
                <c:pt idx="10">
                  <c:v>0.31</c:v>
                </c:pt>
                <c:pt idx="11">
                  <c:v>0.31</c:v>
                </c:pt>
                <c:pt idx="12">
                  <c:v>0.31</c:v>
                </c:pt>
                <c:pt idx="13">
                  <c:v>0.31</c:v>
                </c:pt>
                <c:pt idx="14">
                  <c:v>0.31</c:v>
                </c:pt>
                <c:pt idx="15">
                  <c:v>0.31</c:v>
                </c:pt>
                <c:pt idx="16">
                  <c:v>0.31</c:v>
                </c:pt>
                <c:pt idx="17">
                  <c:v>0.31</c:v>
                </c:pt>
                <c:pt idx="18">
                  <c:v>0.31</c:v>
                </c:pt>
                <c:pt idx="19">
                  <c:v>0.31</c:v>
                </c:pt>
                <c:pt idx="20">
                  <c:v>0.31</c:v>
                </c:pt>
                <c:pt idx="21">
                  <c:v>0.31</c:v>
                </c:pt>
                <c:pt idx="22">
                  <c:v>0.31</c:v>
                </c:pt>
                <c:pt idx="23">
                  <c:v>0.31</c:v>
                </c:pt>
                <c:pt idx="24">
                  <c:v>0.31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1.45</c:v>
                </c:pt>
                <c:pt idx="54">
                  <c:v>1.45</c:v>
                </c:pt>
                <c:pt idx="55">
                  <c:v>1.45</c:v>
                </c:pt>
                <c:pt idx="56">
                  <c:v>1.45</c:v>
                </c:pt>
                <c:pt idx="57">
                  <c:v>1.45</c:v>
                </c:pt>
                <c:pt idx="58">
                  <c:v>1.45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28-4DA9-B8BF-3A00146924F5}"/>
            </c:ext>
          </c:extLst>
        </c:ser>
        <c:ser>
          <c:idx val="4"/>
          <c:order val="4"/>
          <c:tx>
            <c:strRef>
              <c:f>'Res 10 yr'!$W$2</c:f>
              <c:strCache>
                <c:ptCount val="1"/>
                <c:pt idx="0">
                  <c:v>CACJA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yr'!$W$5:$W$63</c:f>
              <c:numCache>
                <c:formatCode>_("$"* #,##0.00_);_("$"* \(#,##0.00\);_("$"* "-"??_);_(@_)</c:formatCode>
                <c:ptCount val="59"/>
                <c:pt idx="0">
                  <c:v>1.68</c:v>
                </c:pt>
                <c:pt idx="1">
                  <c:v>1.68</c:v>
                </c:pt>
                <c:pt idx="2">
                  <c:v>1.68</c:v>
                </c:pt>
                <c:pt idx="3">
                  <c:v>1.9379999999999999</c:v>
                </c:pt>
                <c:pt idx="4">
                  <c:v>1.9379999999999999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2.238</c:v>
                </c:pt>
                <c:pt idx="9">
                  <c:v>2.238</c:v>
                </c:pt>
                <c:pt idx="10">
                  <c:v>2.2559999999999998</c:v>
                </c:pt>
                <c:pt idx="11">
                  <c:v>2.2559999999999998</c:v>
                </c:pt>
                <c:pt idx="12">
                  <c:v>2.2559999999999998</c:v>
                </c:pt>
                <c:pt idx="13">
                  <c:v>2.6640000000000001</c:v>
                </c:pt>
                <c:pt idx="14">
                  <c:v>2.6640000000000001</c:v>
                </c:pt>
                <c:pt idx="15">
                  <c:v>2.6640000000000001</c:v>
                </c:pt>
                <c:pt idx="16">
                  <c:v>2.6640000000000001</c:v>
                </c:pt>
                <c:pt idx="17">
                  <c:v>2.6640000000000001</c:v>
                </c:pt>
                <c:pt idx="18">
                  <c:v>2.6640000000000001</c:v>
                </c:pt>
                <c:pt idx="19">
                  <c:v>2.6640000000000001</c:v>
                </c:pt>
                <c:pt idx="20">
                  <c:v>2.6640000000000001</c:v>
                </c:pt>
                <c:pt idx="21">
                  <c:v>2.6640000000000001</c:v>
                </c:pt>
                <c:pt idx="22">
                  <c:v>2.6640000000000001</c:v>
                </c:pt>
                <c:pt idx="23">
                  <c:v>2.6640000000000001</c:v>
                </c:pt>
                <c:pt idx="24">
                  <c:v>2.6640000000000001</c:v>
                </c:pt>
                <c:pt idx="25">
                  <c:v>2.6640000000000001</c:v>
                </c:pt>
                <c:pt idx="26">
                  <c:v>2.6640000000000001</c:v>
                </c:pt>
                <c:pt idx="27">
                  <c:v>2.6640000000000001</c:v>
                </c:pt>
                <c:pt idx="28">
                  <c:v>2.6640000000000001</c:v>
                </c:pt>
                <c:pt idx="29">
                  <c:v>2.6640000000000001</c:v>
                </c:pt>
                <c:pt idx="30">
                  <c:v>2.6640000000000001</c:v>
                </c:pt>
                <c:pt idx="31">
                  <c:v>2.6640000000000001</c:v>
                </c:pt>
                <c:pt idx="32">
                  <c:v>2.6640000000000001</c:v>
                </c:pt>
                <c:pt idx="33">
                  <c:v>2.6640000000000001</c:v>
                </c:pt>
                <c:pt idx="34">
                  <c:v>2.6640000000000001</c:v>
                </c:pt>
                <c:pt idx="35">
                  <c:v>2.6640000000000001</c:v>
                </c:pt>
                <c:pt idx="36">
                  <c:v>2.6640000000000001</c:v>
                </c:pt>
                <c:pt idx="37">
                  <c:v>2.6640000000000001</c:v>
                </c:pt>
                <c:pt idx="38">
                  <c:v>2.6640000000000001</c:v>
                </c:pt>
                <c:pt idx="39">
                  <c:v>2.6640000000000001</c:v>
                </c:pt>
                <c:pt idx="40">
                  <c:v>2.6640000000000001</c:v>
                </c:pt>
                <c:pt idx="41">
                  <c:v>2.6640000000000001</c:v>
                </c:pt>
                <c:pt idx="42">
                  <c:v>2.6640000000000001</c:v>
                </c:pt>
                <c:pt idx="43">
                  <c:v>2.6640000000000001</c:v>
                </c:pt>
                <c:pt idx="44">
                  <c:v>2.6640000000000001</c:v>
                </c:pt>
                <c:pt idx="45">
                  <c:v>2.6640000000000001</c:v>
                </c:pt>
                <c:pt idx="46">
                  <c:v>2.6640000000000001</c:v>
                </c:pt>
                <c:pt idx="47">
                  <c:v>2.6640000000000001</c:v>
                </c:pt>
                <c:pt idx="48">
                  <c:v>2.6640000000000001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28-4DA9-B8BF-3A00146924F5}"/>
            </c:ext>
          </c:extLst>
        </c:ser>
        <c:ser>
          <c:idx val="5"/>
          <c:order val="5"/>
          <c:tx>
            <c:strRef>
              <c:f>'Res 10 yr'!$X$2</c:f>
              <c:strCache>
                <c:ptCount val="1"/>
                <c:pt idx="0">
                  <c:v>DSMCA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yr'!$X$5:$X$63</c:f>
              <c:numCache>
                <c:formatCode>_("$"* #,##0.00_);_("$"* \(#,##0.00\);_("$"* "-"??_);_(@_)</c:formatCode>
                <c:ptCount val="59"/>
                <c:pt idx="0">
                  <c:v>2.22365016</c:v>
                </c:pt>
                <c:pt idx="1">
                  <c:v>2.4991466400000002</c:v>
                </c:pt>
                <c:pt idx="2">
                  <c:v>2.4991466400000002</c:v>
                </c:pt>
                <c:pt idx="3">
                  <c:v>2.9592316800000003</c:v>
                </c:pt>
                <c:pt idx="4">
                  <c:v>3.0353608800000007</c:v>
                </c:pt>
                <c:pt idx="5">
                  <c:v>2.89769730624</c:v>
                </c:pt>
                <c:pt idx="6">
                  <c:v>2.89769730624</c:v>
                </c:pt>
                <c:pt idx="7">
                  <c:v>3.0240069062400003</c:v>
                </c:pt>
                <c:pt idx="8">
                  <c:v>2.4230325081599999</c:v>
                </c:pt>
                <c:pt idx="9">
                  <c:v>2.7911804687999999</c:v>
                </c:pt>
                <c:pt idx="10">
                  <c:v>2.8211054688000003</c:v>
                </c:pt>
                <c:pt idx="11">
                  <c:v>2.7191894687999998</c:v>
                </c:pt>
                <c:pt idx="12">
                  <c:v>2.3062337376876001</c:v>
                </c:pt>
                <c:pt idx="13">
                  <c:v>2.3165153376876</c:v>
                </c:pt>
                <c:pt idx="14">
                  <c:v>2.3822873376875999</c:v>
                </c:pt>
                <c:pt idx="15">
                  <c:v>2.2865948011494002</c:v>
                </c:pt>
                <c:pt idx="16">
                  <c:v>2.2920212011493999</c:v>
                </c:pt>
                <c:pt idx="17">
                  <c:v>1.7352621890901001</c:v>
                </c:pt>
                <c:pt idx="18">
                  <c:v>1.7352621890901001</c:v>
                </c:pt>
                <c:pt idx="19">
                  <c:v>1.7155089890901001</c:v>
                </c:pt>
                <c:pt idx="20">
                  <c:v>1.7470546149966002</c:v>
                </c:pt>
                <c:pt idx="21">
                  <c:v>1.7514226149966001</c:v>
                </c:pt>
                <c:pt idx="22">
                  <c:v>1.8742682338974004</c:v>
                </c:pt>
                <c:pt idx="23">
                  <c:v>1.8388658338974004</c:v>
                </c:pt>
                <c:pt idx="24">
                  <c:v>1.8639467303535</c:v>
                </c:pt>
                <c:pt idx="25">
                  <c:v>1.8639467303535</c:v>
                </c:pt>
                <c:pt idx="26">
                  <c:v>1.8639467303535</c:v>
                </c:pt>
                <c:pt idx="27">
                  <c:v>1.8702647303535</c:v>
                </c:pt>
                <c:pt idx="28">
                  <c:v>2.6868878248575001</c:v>
                </c:pt>
                <c:pt idx="29">
                  <c:v>2.8297778248575001</c:v>
                </c:pt>
                <c:pt idx="30">
                  <c:v>2.8104233248575001</c:v>
                </c:pt>
                <c:pt idx="31">
                  <c:v>2.9221283248575003</c:v>
                </c:pt>
                <c:pt idx="32">
                  <c:v>2.5352953869737997</c:v>
                </c:pt>
                <c:pt idx="33">
                  <c:v>2.5293289869738005</c:v>
                </c:pt>
                <c:pt idx="34">
                  <c:v>2.7707640470558998</c:v>
                </c:pt>
                <c:pt idx="35">
                  <c:v>2.7260034470559003</c:v>
                </c:pt>
                <c:pt idx="36">
                  <c:v>2.7260034470559003</c:v>
                </c:pt>
                <c:pt idx="37">
                  <c:v>2.2451774480730005</c:v>
                </c:pt>
                <c:pt idx="38">
                  <c:v>2.2986340539795003</c:v>
                </c:pt>
                <c:pt idx="39">
                  <c:v>2.3457190539795003</c:v>
                </c:pt>
                <c:pt idx="40">
                  <c:v>2.3236600539794998</c:v>
                </c:pt>
                <c:pt idx="41">
                  <c:v>2.4029150693364008</c:v>
                </c:pt>
                <c:pt idx="42">
                  <c:v>2.4029150693364008</c:v>
                </c:pt>
                <c:pt idx="43">
                  <c:v>2.3685782693364006</c:v>
                </c:pt>
                <c:pt idx="44">
                  <c:v>2.3685782693364006</c:v>
                </c:pt>
                <c:pt idx="45">
                  <c:v>2.3683046693364007</c:v>
                </c:pt>
                <c:pt idx="46">
                  <c:v>3.0457260579339005</c:v>
                </c:pt>
                <c:pt idx="47">
                  <c:v>3.0077298579339011</c:v>
                </c:pt>
                <c:pt idx="48">
                  <c:v>3.0144737567526003</c:v>
                </c:pt>
                <c:pt idx="49">
                  <c:v>3.1842886999999997</c:v>
                </c:pt>
                <c:pt idx="50">
                  <c:v>3.2030505799999993</c:v>
                </c:pt>
                <c:pt idx="51">
                  <c:v>3.2097842799999996</c:v>
                </c:pt>
                <c:pt idx="52">
                  <c:v>3.3795557599999997</c:v>
                </c:pt>
                <c:pt idx="53">
                  <c:v>3.3795557599999997</c:v>
                </c:pt>
                <c:pt idx="54">
                  <c:v>3.3902795599999997</c:v>
                </c:pt>
                <c:pt idx="55">
                  <c:v>3.6075255600000005</c:v>
                </c:pt>
                <c:pt idx="56">
                  <c:v>3.6411063600000002</c:v>
                </c:pt>
                <c:pt idx="57">
                  <c:v>3.6475935600000002</c:v>
                </c:pt>
                <c:pt idx="58">
                  <c:v>2.4034462999999997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28-4DA9-B8BF-3A00146924F5}"/>
            </c:ext>
          </c:extLst>
        </c:ser>
        <c:ser>
          <c:idx val="6"/>
          <c:order val="6"/>
          <c:tx>
            <c:strRef>
              <c:f>'Res 10 yr'!$Y$2</c:f>
              <c:strCache>
                <c:ptCount val="1"/>
                <c:pt idx="0">
                  <c:v>EASBC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yr'!$Y$5:$Y$63</c:f>
              <c:numCache>
                <c:formatCode>_("$"* #,##0.00_);_("$"* \(#,##0.00\);_("$"*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0.75</c:v>
                </c:pt>
                <c:pt idx="34">
                  <c:v>0.75</c:v>
                </c:pt>
                <c:pt idx="35">
                  <c:v>0.75</c:v>
                </c:pt>
                <c:pt idx="36">
                  <c:v>0.75</c:v>
                </c:pt>
                <c:pt idx="37">
                  <c:v>0.75</c:v>
                </c:pt>
                <c:pt idx="38">
                  <c:v>0.75</c:v>
                </c:pt>
                <c:pt idx="39">
                  <c:v>0.75</c:v>
                </c:pt>
                <c:pt idx="40">
                  <c:v>0.79</c:v>
                </c:pt>
                <c:pt idx="41">
                  <c:v>0.79</c:v>
                </c:pt>
                <c:pt idx="42">
                  <c:v>0.79</c:v>
                </c:pt>
                <c:pt idx="43">
                  <c:v>0.79</c:v>
                </c:pt>
                <c:pt idx="44">
                  <c:v>0.79</c:v>
                </c:pt>
                <c:pt idx="45">
                  <c:v>0.79</c:v>
                </c:pt>
                <c:pt idx="46">
                  <c:v>0.79</c:v>
                </c:pt>
                <c:pt idx="47">
                  <c:v>0.81</c:v>
                </c:pt>
                <c:pt idx="48">
                  <c:v>0.81</c:v>
                </c:pt>
                <c:pt idx="49">
                  <c:v>0.81</c:v>
                </c:pt>
                <c:pt idx="50">
                  <c:v>0.81</c:v>
                </c:pt>
                <c:pt idx="51">
                  <c:v>0.81</c:v>
                </c:pt>
                <c:pt idx="52">
                  <c:v>0.81</c:v>
                </c:pt>
                <c:pt idx="53">
                  <c:v>0.81</c:v>
                </c:pt>
                <c:pt idx="54">
                  <c:v>0.83</c:v>
                </c:pt>
                <c:pt idx="55">
                  <c:v>0.83</c:v>
                </c:pt>
                <c:pt idx="56">
                  <c:v>0.83</c:v>
                </c:pt>
                <c:pt idx="57">
                  <c:v>0.83</c:v>
                </c:pt>
                <c:pt idx="58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28-4DA9-B8BF-3A00146924F5}"/>
            </c:ext>
          </c:extLst>
        </c:ser>
        <c:ser>
          <c:idx val="7"/>
          <c:order val="7"/>
          <c:tx>
            <c:strRef>
              <c:f>'Res 10 yr'!$Z$2</c:f>
              <c:strCache>
                <c:ptCount val="1"/>
                <c:pt idx="0">
                  <c:v>ECA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yr'!$Z$5:$Z$63</c:f>
              <c:numCache>
                <c:formatCode>_("$"* #,##0.00_);_("$"* \(#,##0.00\);_("$"* "-"??_);_(@_)</c:formatCode>
                <c:ptCount val="59"/>
                <c:pt idx="0">
                  <c:v>27.311999999999998</c:v>
                </c:pt>
                <c:pt idx="1">
                  <c:v>27.311999999999998</c:v>
                </c:pt>
                <c:pt idx="2">
                  <c:v>27.311999999999998</c:v>
                </c:pt>
                <c:pt idx="3">
                  <c:v>21.720000000000002</c:v>
                </c:pt>
                <c:pt idx="4">
                  <c:v>24.113999999999997</c:v>
                </c:pt>
                <c:pt idx="5">
                  <c:v>20.009999999999998</c:v>
                </c:pt>
                <c:pt idx="6">
                  <c:v>20.009999999999998</c:v>
                </c:pt>
                <c:pt idx="7">
                  <c:v>23.981999999999999</c:v>
                </c:pt>
                <c:pt idx="8">
                  <c:v>18.858000000000001</c:v>
                </c:pt>
                <c:pt idx="9">
                  <c:v>24.312000000000001</c:v>
                </c:pt>
                <c:pt idx="10">
                  <c:v>24.48</c:v>
                </c:pt>
                <c:pt idx="11">
                  <c:v>20.904000000000003</c:v>
                </c:pt>
                <c:pt idx="12">
                  <c:v>17.945999999999998</c:v>
                </c:pt>
                <c:pt idx="13">
                  <c:v>17.945999999999998</c:v>
                </c:pt>
                <c:pt idx="14">
                  <c:v>20.556000000000001</c:v>
                </c:pt>
                <c:pt idx="15">
                  <c:v>22.631999999999998</c:v>
                </c:pt>
                <c:pt idx="16">
                  <c:v>22.86</c:v>
                </c:pt>
                <c:pt idx="17">
                  <c:v>24.593999999999998</c:v>
                </c:pt>
                <c:pt idx="18">
                  <c:v>24.593999999999998</c:v>
                </c:pt>
                <c:pt idx="19">
                  <c:v>23.477999999999998</c:v>
                </c:pt>
                <c:pt idx="20">
                  <c:v>22.044</c:v>
                </c:pt>
                <c:pt idx="21">
                  <c:v>22.283999999999999</c:v>
                </c:pt>
                <c:pt idx="22">
                  <c:v>20.712</c:v>
                </c:pt>
                <c:pt idx="23">
                  <c:v>18.923999999999999</c:v>
                </c:pt>
                <c:pt idx="24">
                  <c:v>21.006</c:v>
                </c:pt>
                <c:pt idx="25">
                  <c:v>21.006</c:v>
                </c:pt>
                <c:pt idx="26">
                  <c:v>21.006</c:v>
                </c:pt>
                <c:pt idx="27">
                  <c:v>21.33</c:v>
                </c:pt>
                <c:pt idx="28">
                  <c:v>23.123999999999999</c:v>
                </c:pt>
                <c:pt idx="29">
                  <c:v>28.32</c:v>
                </c:pt>
                <c:pt idx="30">
                  <c:v>26.544</c:v>
                </c:pt>
                <c:pt idx="31">
                  <c:v>30.606000000000002</c:v>
                </c:pt>
                <c:pt idx="32">
                  <c:v>36.527999999999999</c:v>
                </c:pt>
                <c:pt idx="33">
                  <c:v>36.264000000000003</c:v>
                </c:pt>
                <c:pt idx="34">
                  <c:v>38.19</c:v>
                </c:pt>
                <c:pt idx="35">
                  <c:v>36.216000000000001</c:v>
                </c:pt>
                <c:pt idx="36">
                  <c:v>36.216000000000001</c:v>
                </c:pt>
                <c:pt idx="37">
                  <c:v>30.948</c:v>
                </c:pt>
                <c:pt idx="38">
                  <c:v>30.948</c:v>
                </c:pt>
                <c:pt idx="39">
                  <c:v>30.948</c:v>
                </c:pt>
                <c:pt idx="40">
                  <c:v>29.921999999999997</c:v>
                </c:pt>
                <c:pt idx="41">
                  <c:v>27.353999999999999</c:v>
                </c:pt>
                <c:pt idx="42">
                  <c:v>27.353999999999999</c:v>
                </c:pt>
                <c:pt idx="43">
                  <c:v>25.847999999999999</c:v>
                </c:pt>
                <c:pt idx="44">
                  <c:v>25.847999999999999</c:v>
                </c:pt>
                <c:pt idx="45">
                  <c:v>25.847999999999999</c:v>
                </c:pt>
                <c:pt idx="46">
                  <c:v>22.494</c:v>
                </c:pt>
                <c:pt idx="47">
                  <c:v>21.240000000000002</c:v>
                </c:pt>
                <c:pt idx="48">
                  <c:v>22.283999999999999</c:v>
                </c:pt>
                <c:pt idx="49">
                  <c:v>24.923999999999999</c:v>
                </c:pt>
                <c:pt idx="50">
                  <c:v>24.923999999999999</c:v>
                </c:pt>
                <c:pt idx="51">
                  <c:v>24.923999999999999</c:v>
                </c:pt>
                <c:pt idx="52">
                  <c:v>29.201999999999998</c:v>
                </c:pt>
                <c:pt idx="53">
                  <c:v>29.201999999999998</c:v>
                </c:pt>
                <c:pt idx="54">
                  <c:v>29.567999999999998</c:v>
                </c:pt>
                <c:pt idx="55">
                  <c:v>28.668000000000003</c:v>
                </c:pt>
                <c:pt idx="56">
                  <c:v>29.724</c:v>
                </c:pt>
                <c:pt idx="57">
                  <c:v>29.724</c:v>
                </c:pt>
                <c:pt idx="58">
                  <c:v>26.808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F28-4DA9-B8BF-3A00146924F5}"/>
            </c:ext>
          </c:extLst>
        </c:ser>
        <c:ser>
          <c:idx val="8"/>
          <c:order val="8"/>
          <c:tx>
            <c:strRef>
              <c:f>'Res 10 yr'!$AA$2</c:f>
              <c:strCache>
                <c:ptCount val="1"/>
                <c:pt idx="0">
                  <c:v>EGCRR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yr'!$AA$5:$AA$63</c:f>
              <c:numCache>
                <c:formatCode>_("$"* #,##0.00_);_("$"* \(#,##0.00\);_("$"*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3.4740000000000002</c:v>
                </c:pt>
                <c:pt idx="27">
                  <c:v>3.4740000000000002</c:v>
                </c:pt>
                <c:pt idx="28">
                  <c:v>3.4740000000000002</c:v>
                </c:pt>
                <c:pt idx="29">
                  <c:v>3.4740000000000002</c:v>
                </c:pt>
                <c:pt idx="30">
                  <c:v>3.4740000000000002</c:v>
                </c:pt>
                <c:pt idx="31">
                  <c:v>3.4740000000000002</c:v>
                </c:pt>
                <c:pt idx="32">
                  <c:v>3.4740000000000002</c:v>
                </c:pt>
                <c:pt idx="33">
                  <c:v>3.4740000000000002</c:v>
                </c:pt>
                <c:pt idx="34">
                  <c:v>3.4740000000000002</c:v>
                </c:pt>
                <c:pt idx="35">
                  <c:v>3.4740000000000002</c:v>
                </c:pt>
                <c:pt idx="36">
                  <c:v>3.4740000000000002</c:v>
                </c:pt>
                <c:pt idx="37">
                  <c:v>3.4740000000000002</c:v>
                </c:pt>
                <c:pt idx="38">
                  <c:v>3.4740000000000002</c:v>
                </c:pt>
                <c:pt idx="39">
                  <c:v>3.4740000000000002</c:v>
                </c:pt>
                <c:pt idx="40">
                  <c:v>3.4740000000000002</c:v>
                </c:pt>
                <c:pt idx="41">
                  <c:v>3.4740000000000002</c:v>
                </c:pt>
                <c:pt idx="42">
                  <c:v>3.4740000000000002</c:v>
                </c:pt>
                <c:pt idx="43">
                  <c:v>3.4740000000000002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F28-4DA9-B8BF-3A00146924F5}"/>
            </c:ext>
          </c:extLst>
        </c:ser>
        <c:ser>
          <c:idx val="9"/>
          <c:order val="9"/>
          <c:tx>
            <c:strRef>
              <c:f>'Res 10 yr'!$AB$2</c:f>
              <c:strCache>
                <c:ptCount val="1"/>
                <c:pt idx="0">
                  <c:v>GRSA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yr'!$AB$5:$AB$63</c:f>
              <c:numCache>
                <c:formatCode>_("$"* #,##0.00_);_("$"* \(#,##0.00\);_("$"*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1.6109568000000001</c:v>
                </c:pt>
                <c:pt idx="6">
                  <c:v>1.6109568000000001</c:v>
                </c:pt>
                <c:pt idx="7">
                  <c:v>1.6109568000000001</c:v>
                </c:pt>
                <c:pt idx="8">
                  <c:v>1.6109568000000001</c:v>
                </c:pt>
                <c:pt idx="9">
                  <c:v>1.6109568000000001</c:v>
                </c:pt>
                <c:pt idx="10">
                  <c:v>1.6109568000000001</c:v>
                </c:pt>
                <c:pt idx="11">
                  <c:v>1.6109568000000001</c:v>
                </c:pt>
                <c:pt idx="12">
                  <c:v>-2.6929881870000001</c:v>
                </c:pt>
                <c:pt idx="13">
                  <c:v>-2.6929881870000001</c:v>
                </c:pt>
                <c:pt idx="14">
                  <c:v>-2.6929881870000001</c:v>
                </c:pt>
                <c:pt idx="15">
                  <c:v>-2.6929881870000001</c:v>
                </c:pt>
                <c:pt idx="16">
                  <c:v>-2.6929881870000001</c:v>
                </c:pt>
                <c:pt idx="17">
                  <c:v>-2.6929881870000001</c:v>
                </c:pt>
                <c:pt idx="18">
                  <c:v>-2.6929881870000001</c:v>
                </c:pt>
                <c:pt idx="19">
                  <c:v>-2.6929881870000001</c:v>
                </c:pt>
                <c:pt idx="20">
                  <c:v>-2.6929881870000001</c:v>
                </c:pt>
                <c:pt idx="21">
                  <c:v>-2.6929881870000001</c:v>
                </c:pt>
                <c:pt idx="22">
                  <c:v>-2.6929881870000001</c:v>
                </c:pt>
                <c:pt idx="23">
                  <c:v>-2.6929881870000001</c:v>
                </c:pt>
                <c:pt idx="24">
                  <c:v>-2.6929881870000001</c:v>
                </c:pt>
                <c:pt idx="25">
                  <c:v>-2.6929881870000001</c:v>
                </c:pt>
                <c:pt idx="26">
                  <c:v>-2.6929881870000001</c:v>
                </c:pt>
                <c:pt idx="27">
                  <c:v>-2.6929881870000001</c:v>
                </c:pt>
                <c:pt idx="28">
                  <c:v>-2.6929881870000001</c:v>
                </c:pt>
                <c:pt idx="29">
                  <c:v>-2.6929881870000001</c:v>
                </c:pt>
                <c:pt idx="30">
                  <c:v>-2.6929881870000001</c:v>
                </c:pt>
                <c:pt idx="31">
                  <c:v>-2.6929881870000001</c:v>
                </c:pt>
                <c:pt idx="32">
                  <c:v>-2.6929881870000001</c:v>
                </c:pt>
                <c:pt idx="33">
                  <c:v>-2.6929881870000001</c:v>
                </c:pt>
                <c:pt idx="34">
                  <c:v>-2.6929881870000001</c:v>
                </c:pt>
                <c:pt idx="35">
                  <c:v>-2.6929881870000001</c:v>
                </c:pt>
                <c:pt idx="36">
                  <c:v>-2.6929881870000001</c:v>
                </c:pt>
                <c:pt idx="37">
                  <c:v>-2.6929881870000001</c:v>
                </c:pt>
                <c:pt idx="38">
                  <c:v>-2.6929881870000001</c:v>
                </c:pt>
                <c:pt idx="39">
                  <c:v>-2.6929881870000001</c:v>
                </c:pt>
                <c:pt idx="40">
                  <c:v>-2.6929881870000001</c:v>
                </c:pt>
                <c:pt idx="41">
                  <c:v>-2.6929881870000001</c:v>
                </c:pt>
                <c:pt idx="42">
                  <c:v>-2.6929881870000001</c:v>
                </c:pt>
                <c:pt idx="43">
                  <c:v>-2.6929881870000001</c:v>
                </c:pt>
                <c:pt idx="44">
                  <c:v>-2.6929881870000001</c:v>
                </c:pt>
                <c:pt idx="45">
                  <c:v>-2.6929881870000001</c:v>
                </c:pt>
                <c:pt idx="46">
                  <c:v>-2.6929881870000001</c:v>
                </c:pt>
                <c:pt idx="47">
                  <c:v>-2.6929881870000001</c:v>
                </c:pt>
                <c:pt idx="48">
                  <c:v>-2.6929881870000001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F28-4DA9-B8BF-3A00146924F5}"/>
            </c:ext>
          </c:extLst>
        </c:ser>
        <c:ser>
          <c:idx val="10"/>
          <c:order val="10"/>
          <c:tx>
            <c:strRef>
              <c:f>'Res 10 yr'!$AC$2</c:f>
              <c:strCache>
                <c:ptCount val="1"/>
                <c:pt idx="0">
                  <c:v>PCCA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yr'!$AC$5:$AC$63</c:f>
              <c:numCache>
                <c:formatCode>_("$"* #,##0.00_);_("$"* \(#,##0.00\);_("$"* "-"??_);_(@_)</c:formatCode>
                <c:ptCount val="59"/>
                <c:pt idx="0">
                  <c:v>0.24000000000000002</c:v>
                </c:pt>
                <c:pt idx="1">
                  <c:v>0.24000000000000002</c:v>
                </c:pt>
                <c:pt idx="2">
                  <c:v>0.24000000000000002</c:v>
                </c:pt>
                <c:pt idx="3">
                  <c:v>0.24000000000000002</c:v>
                </c:pt>
                <c:pt idx="4">
                  <c:v>0.24000000000000002</c:v>
                </c:pt>
                <c:pt idx="5">
                  <c:v>0.34199999999999997</c:v>
                </c:pt>
                <c:pt idx="6">
                  <c:v>0.34199999999999997</c:v>
                </c:pt>
                <c:pt idx="7">
                  <c:v>0.34199999999999997</c:v>
                </c:pt>
                <c:pt idx="8">
                  <c:v>0.34199999999999997</c:v>
                </c:pt>
                <c:pt idx="9">
                  <c:v>0.34199999999999997</c:v>
                </c:pt>
                <c:pt idx="10">
                  <c:v>0.40800000000000003</c:v>
                </c:pt>
                <c:pt idx="11">
                  <c:v>0.40800000000000003</c:v>
                </c:pt>
                <c:pt idx="12">
                  <c:v>0.40800000000000003</c:v>
                </c:pt>
                <c:pt idx="13">
                  <c:v>0.40800000000000003</c:v>
                </c:pt>
                <c:pt idx="14">
                  <c:v>0.40800000000000003</c:v>
                </c:pt>
                <c:pt idx="15">
                  <c:v>0.46199999999999997</c:v>
                </c:pt>
                <c:pt idx="16">
                  <c:v>0.46199999999999997</c:v>
                </c:pt>
                <c:pt idx="17">
                  <c:v>0.46199999999999997</c:v>
                </c:pt>
                <c:pt idx="18">
                  <c:v>0.46199999999999997</c:v>
                </c:pt>
                <c:pt idx="19">
                  <c:v>0.46199999999999997</c:v>
                </c:pt>
                <c:pt idx="20">
                  <c:v>0.49199999999999999</c:v>
                </c:pt>
                <c:pt idx="21">
                  <c:v>0.49199999999999999</c:v>
                </c:pt>
                <c:pt idx="22">
                  <c:v>0.49199999999999999</c:v>
                </c:pt>
                <c:pt idx="23">
                  <c:v>0.49199999999999999</c:v>
                </c:pt>
                <c:pt idx="24">
                  <c:v>0.64800000000000002</c:v>
                </c:pt>
                <c:pt idx="25">
                  <c:v>0.64800000000000002</c:v>
                </c:pt>
                <c:pt idx="26">
                  <c:v>0.64800000000000002</c:v>
                </c:pt>
                <c:pt idx="27">
                  <c:v>0.64800000000000002</c:v>
                </c:pt>
                <c:pt idx="28">
                  <c:v>0.64800000000000002</c:v>
                </c:pt>
                <c:pt idx="29">
                  <c:v>0.64800000000000002</c:v>
                </c:pt>
                <c:pt idx="30">
                  <c:v>0.86999999999999988</c:v>
                </c:pt>
                <c:pt idx="31">
                  <c:v>0.86999999999999988</c:v>
                </c:pt>
                <c:pt idx="32">
                  <c:v>0.86999999999999988</c:v>
                </c:pt>
                <c:pt idx="33">
                  <c:v>0.86999999999999988</c:v>
                </c:pt>
                <c:pt idx="34">
                  <c:v>1.05</c:v>
                </c:pt>
                <c:pt idx="35">
                  <c:v>1.05</c:v>
                </c:pt>
                <c:pt idx="36">
                  <c:v>1.05</c:v>
                </c:pt>
                <c:pt idx="37">
                  <c:v>1.05</c:v>
                </c:pt>
                <c:pt idx="38">
                  <c:v>1.05</c:v>
                </c:pt>
                <c:pt idx="39">
                  <c:v>1.05</c:v>
                </c:pt>
                <c:pt idx="40">
                  <c:v>1.05</c:v>
                </c:pt>
                <c:pt idx="41">
                  <c:v>1.1759999999999999</c:v>
                </c:pt>
                <c:pt idx="42">
                  <c:v>1.1759999999999999</c:v>
                </c:pt>
                <c:pt idx="43">
                  <c:v>1.1759999999999999</c:v>
                </c:pt>
                <c:pt idx="44">
                  <c:v>1.1759999999999999</c:v>
                </c:pt>
                <c:pt idx="45">
                  <c:v>1.1759999999999999</c:v>
                </c:pt>
                <c:pt idx="46">
                  <c:v>1.1759999999999999</c:v>
                </c:pt>
                <c:pt idx="47">
                  <c:v>1.1759999999999999</c:v>
                </c:pt>
                <c:pt idx="48">
                  <c:v>0.68399999999999994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-1.488</c:v>
                </c:pt>
                <c:pt idx="56">
                  <c:v>-1.488</c:v>
                </c:pt>
                <c:pt idx="57">
                  <c:v>-1.488</c:v>
                </c:pt>
                <c:pt idx="58">
                  <c:v>-1.488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F28-4DA9-B8BF-3A00146924F5}"/>
            </c:ext>
          </c:extLst>
        </c:ser>
        <c:ser>
          <c:idx val="11"/>
          <c:order val="11"/>
          <c:tx>
            <c:strRef>
              <c:f>'Res 10 yr'!$AD$2</c:f>
              <c:strCache>
                <c:ptCount val="1"/>
                <c:pt idx="0">
                  <c:v>RESA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yr'!$AD$5:$AD$63</c:f>
              <c:numCache>
                <c:formatCode>_("$"* #,##0.00_);_("$"* \(#,##0.00\);_("$"* "-"??_);_(@_)</c:formatCode>
                <c:ptCount val="59"/>
                <c:pt idx="0">
                  <c:v>2.0123050032000003</c:v>
                </c:pt>
                <c:pt idx="1">
                  <c:v>2.0178149328000003</c:v>
                </c:pt>
                <c:pt idx="2">
                  <c:v>2.0178149328000003</c:v>
                </c:pt>
                <c:pt idx="3">
                  <c:v>1.9203366336000003</c:v>
                </c:pt>
                <c:pt idx="4">
                  <c:v>1.9697392175999999</c:v>
                </c:pt>
                <c:pt idx="5">
                  <c:v>1.8804050821248002</c:v>
                </c:pt>
                <c:pt idx="6">
                  <c:v>1.8804050821248002</c:v>
                </c:pt>
                <c:pt idx="7">
                  <c:v>1.9623712741248003</c:v>
                </c:pt>
                <c:pt idx="8">
                  <c:v>1.8981037861632002</c:v>
                </c:pt>
                <c:pt idx="9">
                  <c:v>2.0145467453759998</c:v>
                </c:pt>
                <c:pt idx="10">
                  <c:v>2.0361452453760003</c:v>
                </c:pt>
                <c:pt idx="11">
                  <c:v>1.962586925376</c:v>
                </c:pt>
                <c:pt idx="12">
                  <c:v>1.8764689110137522</c:v>
                </c:pt>
                <c:pt idx="13">
                  <c:v>1.8848345430137523</c:v>
                </c:pt>
                <c:pt idx="14">
                  <c:v>1.9383499830137521</c:v>
                </c:pt>
                <c:pt idx="15">
                  <c:v>1.9672401322829882</c:v>
                </c:pt>
                <c:pt idx="16">
                  <c:v>1.9719086602829883</c:v>
                </c:pt>
                <c:pt idx="17">
                  <c:v>1.995453480041802</c:v>
                </c:pt>
                <c:pt idx="18">
                  <c:v>1.995453480041802</c:v>
                </c:pt>
                <c:pt idx="19">
                  <c:v>1.972738416041802</c:v>
                </c:pt>
                <c:pt idx="20">
                  <c:v>1.954781328559932</c:v>
                </c:pt>
                <c:pt idx="21">
                  <c:v>1.9596686885599324</c:v>
                </c:pt>
                <c:pt idx="22">
                  <c:v>1.9306856009379483</c:v>
                </c:pt>
                <c:pt idx="23">
                  <c:v>1.8942175529379481</c:v>
                </c:pt>
                <c:pt idx="24">
                  <c:v>1.9490191708670701</c:v>
                </c:pt>
                <c:pt idx="25">
                  <c:v>1.9490191708670701</c:v>
                </c:pt>
                <c:pt idx="26">
                  <c:v>1.9490191708670701</c:v>
                </c:pt>
                <c:pt idx="27">
                  <c:v>1.95562553086707</c:v>
                </c:pt>
                <c:pt idx="28">
                  <c:v>2.0078379927571501</c:v>
                </c:pt>
                <c:pt idx="29">
                  <c:v>2.1146157927571503</c:v>
                </c:pt>
                <c:pt idx="30">
                  <c:v>2.1001527027571503</c:v>
                </c:pt>
                <c:pt idx="31">
                  <c:v>2.1836268027571504</c:v>
                </c:pt>
                <c:pt idx="32">
                  <c:v>2.2943301439994763</c:v>
                </c:pt>
                <c:pt idx="33">
                  <c:v>2.2889308159994761</c:v>
                </c:pt>
                <c:pt idx="34">
                  <c:v>2.3358795172011182</c:v>
                </c:pt>
                <c:pt idx="35">
                  <c:v>2.2955043052011179</c:v>
                </c:pt>
                <c:pt idx="36">
                  <c:v>2.2955043052011179</c:v>
                </c:pt>
                <c:pt idx="37">
                  <c:v>2.18052778522146</c:v>
                </c:pt>
                <c:pt idx="38">
                  <c:v>2.1815969173395899</c:v>
                </c:pt>
                <c:pt idx="39">
                  <c:v>2.2263386173395898</c:v>
                </c:pt>
                <c:pt idx="40">
                  <c:v>2.2053774373395898</c:v>
                </c:pt>
                <c:pt idx="41">
                  <c:v>2.1532385376467285</c:v>
                </c:pt>
                <c:pt idx="42">
                  <c:v>2.1532385376467285</c:v>
                </c:pt>
                <c:pt idx="43">
                  <c:v>2.1224318016467283</c:v>
                </c:pt>
                <c:pt idx="44">
                  <c:v>2.1224318016467283</c:v>
                </c:pt>
                <c:pt idx="45">
                  <c:v>2.1224263296467281</c:v>
                </c:pt>
                <c:pt idx="46">
                  <c:v>2.0688947574186782</c:v>
                </c:pt>
                <c:pt idx="47">
                  <c:v>2.0430548334186782</c:v>
                </c:pt>
                <c:pt idx="48">
                  <c:v>1.5406722835462892</c:v>
                </c:pt>
                <c:pt idx="49">
                  <c:v>1.6987093304999996</c:v>
                </c:pt>
                <c:pt idx="50">
                  <c:v>1.7087287586999995</c:v>
                </c:pt>
                <c:pt idx="51">
                  <c:v>1.7123247641999997</c:v>
                </c:pt>
                <c:pt idx="52">
                  <c:v>1.7790413364</c:v>
                </c:pt>
                <c:pt idx="53">
                  <c:v>1.7790413364</c:v>
                </c:pt>
                <c:pt idx="54">
                  <c:v>1.7846921933999997</c:v>
                </c:pt>
                <c:pt idx="55">
                  <c:v>1.7539758834000001</c:v>
                </c:pt>
                <c:pt idx="56">
                  <c:v>1.7703195953999999</c:v>
                </c:pt>
                <c:pt idx="57">
                  <c:v>1.7704169034000001</c:v>
                </c:pt>
                <c:pt idx="58">
                  <c:v>1.7080146945000001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F28-4DA9-B8BF-3A00146924F5}"/>
            </c:ext>
          </c:extLst>
        </c:ser>
        <c:ser>
          <c:idx val="12"/>
          <c:order val="12"/>
          <c:tx>
            <c:strRef>
              <c:f>'Res 10 yr'!$AE$2</c:f>
              <c:strCache>
                <c:ptCount val="1"/>
                <c:pt idx="0">
                  <c:v>TCA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yr'!$AE$5:$AE$63</c:f>
              <c:numCache>
                <c:formatCode>_("$"* #,##0.00_);_("$"* \(#,##0.00\);_("$"* "-"??_);_(@_)</c:formatCode>
                <c:ptCount val="59"/>
                <c:pt idx="0">
                  <c:v>0.75959999999999994</c:v>
                </c:pt>
                <c:pt idx="1">
                  <c:v>0.75959999999999994</c:v>
                </c:pt>
                <c:pt idx="2">
                  <c:v>0.75959999999999994</c:v>
                </c:pt>
                <c:pt idx="3">
                  <c:v>0.75959999999999994</c:v>
                </c:pt>
                <c:pt idx="4">
                  <c:v>0.75959999999999994</c:v>
                </c:pt>
                <c:pt idx="5">
                  <c:v>0.75959999999999994</c:v>
                </c:pt>
                <c:pt idx="6">
                  <c:v>0.75959999999999994</c:v>
                </c:pt>
                <c:pt idx="7">
                  <c:v>0.75959999999999994</c:v>
                </c:pt>
                <c:pt idx="8">
                  <c:v>1.0331999999999999</c:v>
                </c:pt>
                <c:pt idx="9">
                  <c:v>1.0331999999999999</c:v>
                </c:pt>
                <c:pt idx="10">
                  <c:v>1.8311999999999999</c:v>
                </c:pt>
                <c:pt idx="11">
                  <c:v>1.8311999999999999</c:v>
                </c:pt>
                <c:pt idx="12">
                  <c:v>1.8311999999999999</c:v>
                </c:pt>
                <c:pt idx="13">
                  <c:v>1.8311999999999999</c:v>
                </c:pt>
                <c:pt idx="14">
                  <c:v>1.8311999999999999</c:v>
                </c:pt>
                <c:pt idx="15">
                  <c:v>1.2414000000000001</c:v>
                </c:pt>
                <c:pt idx="16">
                  <c:v>1.2414000000000001</c:v>
                </c:pt>
                <c:pt idx="17">
                  <c:v>1.2414000000000001</c:v>
                </c:pt>
                <c:pt idx="18">
                  <c:v>1.2414000000000001</c:v>
                </c:pt>
                <c:pt idx="19">
                  <c:v>1.2414000000000001</c:v>
                </c:pt>
                <c:pt idx="20">
                  <c:v>1.716</c:v>
                </c:pt>
                <c:pt idx="21">
                  <c:v>1.716</c:v>
                </c:pt>
                <c:pt idx="22">
                  <c:v>1.716</c:v>
                </c:pt>
                <c:pt idx="23">
                  <c:v>1.716</c:v>
                </c:pt>
                <c:pt idx="24">
                  <c:v>2.1930000000000001</c:v>
                </c:pt>
                <c:pt idx="25">
                  <c:v>2.1930000000000001</c:v>
                </c:pt>
                <c:pt idx="26">
                  <c:v>2.1930000000000001</c:v>
                </c:pt>
                <c:pt idx="27">
                  <c:v>2.1930000000000001</c:v>
                </c:pt>
                <c:pt idx="28">
                  <c:v>2.1930000000000001</c:v>
                </c:pt>
                <c:pt idx="29">
                  <c:v>2.1930000000000001</c:v>
                </c:pt>
                <c:pt idx="30">
                  <c:v>3.0432000000000001</c:v>
                </c:pt>
                <c:pt idx="31">
                  <c:v>3.0432000000000001</c:v>
                </c:pt>
                <c:pt idx="32">
                  <c:v>3.0432000000000001</c:v>
                </c:pt>
                <c:pt idx="33">
                  <c:v>3.0432000000000001</c:v>
                </c:pt>
                <c:pt idx="34">
                  <c:v>3.0432000000000001</c:v>
                </c:pt>
                <c:pt idx="35">
                  <c:v>3.0432000000000001</c:v>
                </c:pt>
                <c:pt idx="36">
                  <c:v>3.0432000000000001</c:v>
                </c:pt>
                <c:pt idx="37">
                  <c:v>3.0432000000000001</c:v>
                </c:pt>
                <c:pt idx="38">
                  <c:v>3.0432000000000001</c:v>
                </c:pt>
                <c:pt idx="39">
                  <c:v>5.2332000000000001</c:v>
                </c:pt>
                <c:pt idx="40">
                  <c:v>5.2332000000000001</c:v>
                </c:pt>
                <c:pt idx="41">
                  <c:v>4.9889999999999999</c:v>
                </c:pt>
                <c:pt idx="42">
                  <c:v>4.9889999999999999</c:v>
                </c:pt>
                <c:pt idx="43">
                  <c:v>4.9889999999999999</c:v>
                </c:pt>
                <c:pt idx="44">
                  <c:v>4.9889999999999999</c:v>
                </c:pt>
                <c:pt idx="45">
                  <c:v>4.9889999999999999</c:v>
                </c:pt>
                <c:pt idx="46">
                  <c:v>4.9889999999999999</c:v>
                </c:pt>
                <c:pt idx="47">
                  <c:v>4.9889999999999999</c:v>
                </c:pt>
                <c:pt idx="48">
                  <c:v>4.9889999999999999</c:v>
                </c:pt>
                <c:pt idx="49">
                  <c:v>0</c:v>
                </c:pt>
                <c:pt idx="50">
                  <c:v>0.6492</c:v>
                </c:pt>
                <c:pt idx="51">
                  <c:v>0.6492</c:v>
                </c:pt>
                <c:pt idx="52">
                  <c:v>0.6492</c:v>
                </c:pt>
                <c:pt idx="53">
                  <c:v>0.6492</c:v>
                </c:pt>
                <c:pt idx="54">
                  <c:v>0.6492</c:v>
                </c:pt>
                <c:pt idx="55">
                  <c:v>0.7722</c:v>
                </c:pt>
                <c:pt idx="56">
                  <c:v>0.7722</c:v>
                </c:pt>
                <c:pt idx="57">
                  <c:v>0.7722</c:v>
                </c:pt>
                <c:pt idx="58">
                  <c:v>0.7722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F28-4DA9-B8BF-3A00146924F5}"/>
            </c:ext>
          </c:extLst>
        </c:ser>
        <c:ser>
          <c:idx val="13"/>
          <c:order val="13"/>
          <c:tx>
            <c:strRef>
              <c:f>'Res 10 yr'!$AF$2</c:f>
              <c:strCache>
                <c:ptCount val="1"/>
                <c:pt idx="0">
                  <c:v>TEPR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yr'!$AF$5:$AF$63</c:f>
              <c:numCache>
                <c:formatCode>_("$"* #,##0.00_);_("$"* \(#,##0.00\);_("$"*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0.13200000000000001</c:v>
                </c:pt>
                <c:pt idx="36">
                  <c:v>0.13200000000000001</c:v>
                </c:pt>
                <c:pt idx="37">
                  <c:v>0.13200000000000001</c:v>
                </c:pt>
                <c:pt idx="38">
                  <c:v>0.13200000000000001</c:v>
                </c:pt>
                <c:pt idx="39">
                  <c:v>0.13200000000000001</c:v>
                </c:pt>
                <c:pt idx="40">
                  <c:v>0.13200000000000001</c:v>
                </c:pt>
                <c:pt idx="41">
                  <c:v>0.13200000000000001</c:v>
                </c:pt>
                <c:pt idx="42">
                  <c:v>0.13200000000000001</c:v>
                </c:pt>
                <c:pt idx="43">
                  <c:v>0.13200000000000001</c:v>
                </c:pt>
                <c:pt idx="44">
                  <c:v>0.13200000000000001</c:v>
                </c:pt>
                <c:pt idx="45">
                  <c:v>0.12000000000000001</c:v>
                </c:pt>
                <c:pt idx="46">
                  <c:v>0.12000000000000001</c:v>
                </c:pt>
                <c:pt idx="47">
                  <c:v>0.12000000000000001</c:v>
                </c:pt>
                <c:pt idx="48">
                  <c:v>0.12000000000000001</c:v>
                </c:pt>
                <c:pt idx="49">
                  <c:v>0.12000000000000001</c:v>
                </c:pt>
                <c:pt idx="50">
                  <c:v>0.12000000000000001</c:v>
                </c:pt>
                <c:pt idx="51">
                  <c:v>0.12000000000000001</c:v>
                </c:pt>
                <c:pt idx="52">
                  <c:v>0.12000000000000001</c:v>
                </c:pt>
                <c:pt idx="53">
                  <c:v>0.12000000000000001</c:v>
                </c:pt>
                <c:pt idx="54">
                  <c:v>0.12000000000000001</c:v>
                </c:pt>
                <c:pt idx="55">
                  <c:v>0.12000000000000001</c:v>
                </c:pt>
                <c:pt idx="56">
                  <c:v>0.12000000000000001</c:v>
                </c:pt>
                <c:pt idx="57">
                  <c:v>0.32400000000000001</c:v>
                </c:pt>
                <c:pt idx="58">
                  <c:v>0.32400000000000001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F28-4DA9-B8BF-3A00146924F5}"/>
            </c:ext>
          </c:extLst>
        </c:ser>
        <c:ser>
          <c:idx val="14"/>
          <c:order val="14"/>
          <c:tx>
            <c:strRef>
              <c:f>'Res 10 yr'!$AG$2</c:f>
              <c:strCache>
                <c:ptCount val="1"/>
                <c:pt idx="0">
                  <c:v>CEPR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numRef>
              <c:f>'Res 10 yr'!$R$5:$R$63</c:f>
              <c:numCache>
                <c:formatCode>m/d/yyyy</c:formatCode>
                <c:ptCount val="59"/>
                <c:pt idx="0">
                  <c:v>42370</c:v>
                </c:pt>
                <c:pt idx="1">
                  <c:v>42401</c:v>
                </c:pt>
                <c:pt idx="2">
                  <c:v>42461</c:v>
                </c:pt>
                <c:pt idx="3">
                  <c:v>42552</c:v>
                </c:pt>
                <c:pt idx="4">
                  <c:v>42644</c:v>
                </c:pt>
                <c:pt idx="5">
                  <c:v>42736</c:v>
                </c:pt>
                <c:pt idx="6">
                  <c:v>42767</c:v>
                </c:pt>
                <c:pt idx="7">
                  <c:v>42826</c:v>
                </c:pt>
                <c:pt idx="8">
                  <c:v>42917</c:v>
                </c:pt>
                <c:pt idx="9">
                  <c:v>43009</c:v>
                </c:pt>
                <c:pt idx="10">
                  <c:v>43101</c:v>
                </c:pt>
                <c:pt idx="11">
                  <c:v>43191</c:v>
                </c:pt>
                <c:pt idx="12">
                  <c:v>43282</c:v>
                </c:pt>
                <c:pt idx="13">
                  <c:v>43343</c:v>
                </c:pt>
                <c:pt idx="14">
                  <c:v>43374</c:v>
                </c:pt>
                <c:pt idx="15">
                  <c:v>43466</c:v>
                </c:pt>
                <c:pt idx="16">
                  <c:v>43556</c:v>
                </c:pt>
                <c:pt idx="17">
                  <c:v>43647</c:v>
                </c:pt>
                <c:pt idx="18">
                  <c:v>43711</c:v>
                </c:pt>
                <c:pt idx="19">
                  <c:v>43739</c:v>
                </c:pt>
                <c:pt idx="20">
                  <c:v>43831</c:v>
                </c:pt>
                <c:pt idx="21">
                  <c:v>43922</c:v>
                </c:pt>
                <c:pt idx="22">
                  <c:v>44013</c:v>
                </c:pt>
                <c:pt idx="23">
                  <c:v>44105</c:v>
                </c:pt>
                <c:pt idx="24">
                  <c:v>44197</c:v>
                </c:pt>
                <c:pt idx="25">
                  <c:v>44209</c:v>
                </c:pt>
                <c:pt idx="26">
                  <c:v>44265</c:v>
                </c:pt>
                <c:pt idx="27">
                  <c:v>44287</c:v>
                </c:pt>
                <c:pt idx="28">
                  <c:v>44378</c:v>
                </c:pt>
                <c:pt idx="29">
                  <c:v>44470</c:v>
                </c:pt>
                <c:pt idx="30">
                  <c:v>44562</c:v>
                </c:pt>
                <c:pt idx="31">
                  <c:v>44652</c:v>
                </c:pt>
                <c:pt idx="32">
                  <c:v>44743</c:v>
                </c:pt>
                <c:pt idx="33">
                  <c:v>44835</c:v>
                </c:pt>
                <c:pt idx="34">
                  <c:v>44927</c:v>
                </c:pt>
                <c:pt idx="35">
                  <c:v>45017</c:v>
                </c:pt>
                <c:pt idx="36">
                  <c:v>45078</c:v>
                </c:pt>
                <c:pt idx="37">
                  <c:v>45108</c:v>
                </c:pt>
                <c:pt idx="38">
                  <c:v>45109</c:v>
                </c:pt>
                <c:pt idx="39">
                  <c:v>45177</c:v>
                </c:pt>
                <c:pt idx="40">
                  <c:v>45200</c:v>
                </c:pt>
                <c:pt idx="41">
                  <c:v>45292</c:v>
                </c:pt>
                <c:pt idx="42">
                  <c:v>45323</c:v>
                </c:pt>
                <c:pt idx="43">
                  <c:v>45383</c:v>
                </c:pt>
                <c:pt idx="44">
                  <c:v>45392</c:v>
                </c:pt>
                <c:pt idx="45">
                  <c:v>45444</c:v>
                </c:pt>
                <c:pt idx="46">
                  <c:v>45474</c:v>
                </c:pt>
                <c:pt idx="47">
                  <c:v>45566</c:v>
                </c:pt>
                <c:pt idx="48">
                  <c:v>45658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45854</c:v>
                </c:pt>
                <c:pt idx="54">
                  <c:v>45931</c:v>
                </c:pt>
                <c:pt idx="55">
                  <c:v>46023</c:v>
                </c:pt>
                <c:pt idx="56">
                  <c:v>46113</c:v>
                </c:pt>
                <c:pt idx="57">
                  <c:v>46174</c:v>
                </c:pt>
                <c:pt idx="58">
                  <c:v>46204</c:v>
                </c:pt>
              </c:numCache>
            </c:numRef>
          </c:cat>
          <c:val>
            <c:numRef>
              <c:f>'Res 10 yr'!$AG$5:$AG$63</c:f>
              <c:numCache>
                <c:formatCode>_("$"* #,##0.00_);_("$"* \(#,##0.00\);_("$"*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1.5406722835462892</c:v>
                </c:pt>
                <c:pt idx="49">
                  <c:v>1.6987093304999996</c:v>
                </c:pt>
                <c:pt idx="50">
                  <c:v>1.7087287586999995</c:v>
                </c:pt>
                <c:pt idx="51">
                  <c:v>1.7123247641999997</c:v>
                </c:pt>
                <c:pt idx="52">
                  <c:v>1.7790413364</c:v>
                </c:pt>
                <c:pt idx="53">
                  <c:v>1.7790413364</c:v>
                </c:pt>
                <c:pt idx="54">
                  <c:v>1.7846921933999997</c:v>
                </c:pt>
                <c:pt idx="55">
                  <c:v>1.7539758834000001</c:v>
                </c:pt>
                <c:pt idx="56">
                  <c:v>1.7703195953999999</c:v>
                </c:pt>
                <c:pt idx="57">
                  <c:v>1.7704169034000001</c:v>
                </c:pt>
                <c:pt idx="58">
                  <c:v>1.7080146945000001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A-4A49-8C45-B9D9B1B34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012335"/>
        <c:axId val="1332571183"/>
      </c:areaChart>
      <c:dateAx>
        <c:axId val="1261012335"/>
        <c:scaling>
          <c:orientation val="minMax"/>
          <c:max val="46204"/>
          <c:min val="4255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2571183"/>
        <c:crosses val="autoZero"/>
        <c:auto val="1"/>
        <c:lblOffset val="100"/>
        <c:baseTimeUnit val="days"/>
        <c:majorUnit val="6"/>
        <c:majorTimeUnit val="months"/>
      </c:dateAx>
      <c:valAx>
        <c:axId val="1332571183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01233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999987425657345E-2"/>
          <c:y val="0.89369573591261731"/>
          <c:w val="0.83133141415332801"/>
          <c:h val="9.115837131051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10 Yr Average Small Commercial Bill</a:t>
            </a:r>
          </a:p>
        </c:rich>
      </c:tx>
      <c:layout>
        <c:manualLayout>
          <c:xMode val="edge"/>
          <c:yMode val="edge"/>
          <c:x val="0.32412065758039504"/>
          <c:y val="1.07683949304601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9203051284908806E-2"/>
          <c:y val="6.5085088699601557E-2"/>
          <c:w val="0.8992385468745383"/>
          <c:h val="0.74599984864893754"/>
        </c:manualLayout>
      </c:layout>
      <c:areaChart>
        <c:grouping val="stacked"/>
        <c:varyColors val="0"/>
        <c:ser>
          <c:idx val="0"/>
          <c:order val="0"/>
          <c:tx>
            <c:strRef>
              <c:f>'SB 10 yr'!$R$2</c:f>
              <c:strCache>
                <c:ptCount val="1"/>
                <c:pt idx="0">
                  <c:v>Customer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yr'!$R$3:$R$62</c:f>
              <c:numCache>
                <c:formatCode>_("$"* #,##0.00_);_("$"* \(#,##0.00\);_("$"* "-"??_);_(@_)</c:formatCode>
                <c:ptCount val="60"/>
                <c:pt idx="0">
                  <c:v>16.5</c:v>
                </c:pt>
                <c:pt idx="1">
                  <c:v>16.5</c:v>
                </c:pt>
                <c:pt idx="2">
                  <c:v>16.5</c:v>
                </c:pt>
                <c:pt idx="3">
                  <c:v>16.5</c:v>
                </c:pt>
                <c:pt idx="4">
                  <c:v>16.5</c:v>
                </c:pt>
                <c:pt idx="5">
                  <c:v>16.5</c:v>
                </c:pt>
                <c:pt idx="6">
                  <c:v>16.5</c:v>
                </c:pt>
                <c:pt idx="7">
                  <c:v>16.5</c:v>
                </c:pt>
                <c:pt idx="8">
                  <c:v>16.5</c:v>
                </c:pt>
                <c:pt idx="9">
                  <c:v>16.5</c:v>
                </c:pt>
                <c:pt idx="10">
                  <c:v>16.5</c:v>
                </c:pt>
                <c:pt idx="11">
                  <c:v>16.5</c:v>
                </c:pt>
                <c:pt idx="12">
                  <c:v>16.5</c:v>
                </c:pt>
                <c:pt idx="13">
                  <c:v>16.5</c:v>
                </c:pt>
                <c:pt idx="14">
                  <c:v>11.39</c:v>
                </c:pt>
                <c:pt idx="15">
                  <c:v>11.39</c:v>
                </c:pt>
                <c:pt idx="16">
                  <c:v>11.39</c:v>
                </c:pt>
                <c:pt idx="17">
                  <c:v>11.39</c:v>
                </c:pt>
                <c:pt idx="18">
                  <c:v>11.39</c:v>
                </c:pt>
                <c:pt idx="19">
                  <c:v>11.39</c:v>
                </c:pt>
                <c:pt idx="20">
                  <c:v>11.39</c:v>
                </c:pt>
                <c:pt idx="21">
                  <c:v>11.39</c:v>
                </c:pt>
                <c:pt idx="22">
                  <c:v>11.39</c:v>
                </c:pt>
                <c:pt idx="23">
                  <c:v>11.39</c:v>
                </c:pt>
                <c:pt idx="24">
                  <c:v>11.39</c:v>
                </c:pt>
                <c:pt idx="25">
                  <c:v>11.39</c:v>
                </c:pt>
                <c:pt idx="26">
                  <c:v>11.39</c:v>
                </c:pt>
                <c:pt idx="27">
                  <c:v>11.39</c:v>
                </c:pt>
                <c:pt idx="28">
                  <c:v>11.39</c:v>
                </c:pt>
                <c:pt idx="29">
                  <c:v>11.39</c:v>
                </c:pt>
                <c:pt idx="30">
                  <c:v>11.39</c:v>
                </c:pt>
                <c:pt idx="31">
                  <c:v>11.39</c:v>
                </c:pt>
                <c:pt idx="32">
                  <c:v>11.39</c:v>
                </c:pt>
                <c:pt idx="33">
                  <c:v>11.39</c:v>
                </c:pt>
                <c:pt idx="34">
                  <c:v>11.39</c:v>
                </c:pt>
                <c:pt idx="35">
                  <c:v>11.39</c:v>
                </c:pt>
                <c:pt idx="36">
                  <c:v>11.39</c:v>
                </c:pt>
                <c:pt idx="37">
                  <c:v>11.39</c:v>
                </c:pt>
                <c:pt idx="38">
                  <c:v>11.39</c:v>
                </c:pt>
                <c:pt idx="39">
                  <c:v>11.39</c:v>
                </c:pt>
                <c:pt idx="40">
                  <c:v>11.39</c:v>
                </c:pt>
                <c:pt idx="41">
                  <c:v>11.39</c:v>
                </c:pt>
                <c:pt idx="42">
                  <c:v>11.39</c:v>
                </c:pt>
                <c:pt idx="43">
                  <c:v>11.39</c:v>
                </c:pt>
                <c:pt idx="44">
                  <c:v>11.39</c:v>
                </c:pt>
                <c:pt idx="45">
                  <c:v>11.39</c:v>
                </c:pt>
                <c:pt idx="46">
                  <c:v>11.39</c:v>
                </c:pt>
                <c:pt idx="47">
                  <c:v>11.39</c:v>
                </c:pt>
                <c:pt idx="48">
                  <c:v>11.39</c:v>
                </c:pt>
                <c:pt idx="49">
                  <c:v>11.39</c:v>
                </c:pt>
                <c:pt idx="50">
                  <c:v>11.39</c:v>
                </c:pt>
                <c:pt idx="51">
                  <c:v>11.39</c:v>
                </c:pt>
                <c:pt idx="52">
                  <c:v>11.39</c:v>
                </c:pt>
                <c:pt idx="53">
                  <c:v>11.39</c:v>
                </c:pt>
                <c:pt idx="54">
                  <c:v>11.39</c:v>
                </c:pt>
                <c:pt idx="55">
                  <c:v>11.39</c:v>
                </c:pt>
                <c:pt idx="56">
                  <c:v>11.39</c:v>
                </c:pt>
                <c:pt idx="57">
                  <c:v>11.39</c:v>
                </c:pt>
                <c:pt idx="58">
                  <c:v>11.39</c:v>
                </c:pt>
                <c:pt idx="59">
                  <c:v>11.39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3-4E9F-A457-57E06237611B}"/>
            </c:ext>
          </c:extLst>
        </c:ser>
        <c:ser>
          <c:idx val="1"/>
          <c:order val="1"/>
          <c:tx>
            <c:strRef>
              <c:f>'SB 10 yr'!$S$2</c:f>
              <c:strCache>
                <c:ptCount val="1"/>
                <c:pt idx="0">
                  <c:v>1st Tier Energy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yr'!$S$3:$S$62</c:f>
              <c:numCache>
                <c:formatCode>_("$"* #,##0.00_);_("$"* \(#,##0.00\);_("$"* "-"??_);_(@_)</c:formatCode>
                <c:ptCount val="60"/>
                <c:pt idx="0">
                  <c:v>198.95</c:v>
                </c:pt>
                <c:pt idx="1">
                  <c:v>198.95</c:v>
                </c:pt>
                <c:pt idx="2">
                  <c:v>198.95</c:v>
                </c:pt>
                <c:pt idx="3">
                  <c:v>198.95</c:v>
                </c:pt>
                <c:pt idx="4">
                  <c:v>198.95</c:v>
                </c:pt>
                <c:pt idx="5">
                  <c:v>198.95</c:v>
                </c:pt>
                <c:pt idx="6">
                  <c:v>198.95</c:v>
                </c:pt>
                <c:pt idx="7">
                  <c:v>198.95</c:v>
                </c:pt>
                <c:pt idx="8">
                  <c:v>198.95</c:v>
                </c:pt>
                <c:pt idx="9">
                  <c:v>198.95</c:v>
                </c:pt>
                <c:pt idx="10">
                  <c:v>198.95</c:v>
                </c:pt>
                <c:pt idx="11">
                  <c:v>198.95</c:v>
                </c:pt>
                <c:pt idx="12">
                  <c:v>198.95</c:v>
                </c:pt>
                <c:pt idx="13">
                  <c:v>198.95</c:v>
                </c:pt>
                <c:pt idx="14">
                  <c:v>207.78200000000001</c:v>
                </c:pt>
                <c:pt idx="15">
                  <c:v>207.78200000000001</c:v>
                </c:pt>
                <c:pt idx="16">
                  <c:v>207.78200000000001</c:v>
                </c:pt>
                <c:pt idx="17">
                  <c:v>207.78200000000001</c:v>
                </c:pt>
                <c:pt idx="18">
                  <c:v>207.78200000000001</c:v>
                </c:pt>
                <c:pt idx="19">
                  <c:v>207.78200000000001</c:v>
                </c:pt>
                <c:pt idx="20">
                  <c:v>207.78200000000001</c:v>
                </c:pt>
                <c:pt idx="21">
                  <c:v>207.78200000000001</c:v>
                </c:pt>
                <c:pt idx="22">
                  <c:v>207.78200000000001</c:v>
                </c:pt>
                <c:pt idx="23">
                  <c:v>207.78200000000001</c:v>
                </c:pt>
                <c:pt idx="24">
                  <c:v>207.78200000000001</c:v>
                </c:pt>
                <c:pt idx="25">
                  <c:v>207.78200000000001</c:v>
                </c:pt>
                <c:pt idx="26">
                  <c:v>207.78200000000001</c:v>
                </c:pt>
                <c:pt idx="27">
                  <c:v>207.78200000000001</c:v>
                </c:pt>
                <c:pt idx="28">
                  <c:v>207.78200000000001</c:v>
                </c:pt>
                <c:pt idx="29">
                  <c:v>207.78200000000001</c:v>
                </c:pt>
                <c:pt idx="30">
                  <c:v>207.78200000000001</c:v>
                </c:pt>
                <c:pt idx="31">
                  <c:v>207.78200000000001</c:v>
                </c:pt>
                <c:pt idx="32">
                  <c:v>207.78200000000001</c:v>
                </c:pt>
                <c:pt idx="33">
                  <c:v>207.78200000000001</c:v>
                </c:pt>
                <c:pt idx="34">
                  <c:v>207.78200000000001</c:v>
                </c:pt>
                <c:pt idx="35">
                  <c:v>207.78200000000001</c:v>
                </c:pt>
                <c:pt idx="36">
                  <c:v>207.78200000000001</c:v>
                </c:pt>
                <c:pt idx="37">
                  <c:v>207.78200000000001</c:v>
                </c:pt>
                <c:pt idx="38">
                  <c:v>207.78200000000001</c:v>
                </c:pt>
                <c:pt idx="39">
                  <c:v>207.78200000000001</c:v>
                </c:pt>
                <c:pt idx="40">
                  <c:v>207.78200000000001</c:v>
                </c:pt>
                <c:pt idx="41">
                  <c:v>207.78200000000001</c:v>
                </c:pt>
                <c:pt idx="42">
                  <c:v>207.78200000000001</c:v>
                </c:pt>
                <c:pt idx="43">
                  <c:v>207.78200000000001</c:v>
                </c:pt>
                <c:pt idx="44">
                  <c:v>207.78200000000001</c:v>
                </c:pt>
                <c:pt idx="45">
                  <c:v>207.78200000000001</c:v>
                </c:pt>
                <c:pt idx="46">
                  <c:v>207.78200000000001</c:v>
                </c:pt>
                <c:pt idx="47">
                  <c:v>207.78200000000001</c:v>
                </c:pt>
                <c:pt idx="48">
                  <c:v>207.78200000000001</c:v>
                </c:pt>
                <c:pt idx="49">
                  <c:v>207.78200000000001</c:v>
                </c:pt>
                <c:pt idx="50">
                  <c:v>255.48400000000001</c:v>
                </c:pt>
                <c:pt idx="51">
                  <c:v>255.48400000000001</c:v>
                </c:pt>
                <c:pt idx="52">
                  <c:v>256.24299999999999</c:v>
                </c:pt>
                <c:pt idx="53">
                  <c:v>256.24299999999999</c:v>
                </c:pt>
                <c:pt idx="54">
                  <c:v>256.24299999999999</c:v>
                </c:pt>
                <c:pt idx="55">
                  <c:v>256.24299999999999</c:v>
                </c:pt>
                <c:pt idx="56">
                  <c:v>256.24299999999999</c:v>
                </c:pt>
                <c:pt idx="57">
                  <c:v>256.24299999999999</c:v>
                </c:pt>
                <c:pt idx="58">
                  <c:v>256.24299999999999</c:v>
                </c:pt>
                <c:pt idx="59">
                  <c:v>256.24299999999999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C3-4E9F-A457-57E06237611B}"/>
            </c:ext>
          </c:extLst>
        </c:ser>
        <c:ser>
          <c:idx val="2"/>
          <c:order val="2"/>
          <c:tx>
            <c:strRef>
              <c:f>'SB 10 yr'!$T$2</c:f>
              <c:strCache>
                <c:ptCount val="1"/>
                <c:pt idx="0">
                  <c:v>BHEAP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yr'!$T$3:$T$62</c:f>
              <c:numCache>
                <c:formatCode>_("$"* #,##0.00_);_("$"* \(#,##0.00\);_("$"* "-"??_);_(@_)</c:formatCode>
                <c:ptCount val="60"/>
                <c:pt idx="0">
                  <c:v>0.78</c:v>
                </c:pt>
                <c:pt idx="1">
                  <c:v>0.78</c:v>
                </c:pt>
                <c:pt idx="2">
                  <c:v>0.78</c:v>
                </c:pt>
                <c:pt idx="3">
                  <c:v>0.78</c:v>
                </c:pt>
                <c:pt idx="4">
                  <c:v>0.78</c:v>
                </c:pt>
                <c:pt idx="5">
                  <c:v>0.78</c:v>
                </c:pt>
                <c:pt idx="6">
                  <c:v>0.78</c:v>
                </c:pt>
                <c:pt idx="7">
                  <c:v>0.78</c:v>
                </c:pt>
                <c:pt idx="8">
                  <c:v>0.78</c:v>
                </c:pt>
                <c:pt idx="9">
                  <c:v>0.78</c:v>
                </c:pt>
                <c:pt idx="10">
                  <c:v>0.78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1.46</c:v>
                </c:pt>
                <c:pt idx="28">
                  <c:v>1.46</c:v>
                </c:pt>
                <c:pt idx="29">
                  <c:v>1.46</c:v>
                </c:pt>
                <c:pt idx="30">
                  <c:v>1.46</c:v>
                </c:pt>
                <c:pt idx="31">
                  <c:v>1.46</c:v>
                </c:pt>
                <c:pt idx="32">
                  <c:v>1.46</c:v>
                </c:pt>
                <c:pt idx="33">
                  <c:v>1.46</c:v>
                </c:pt>
                <c:pt idx="34">
                  <c:v>1.46</c:v>
                </c:pt>
                <c:pt idx="35">
                  <c:v>1.46</c:v>
                </c:pt>
                <c:pt idx="36">
                  <c:v>1.46</c:v>
                </c:pt>
                <c:pt idx="37">
                  <c:v>1.46</c:v>
                </c:pt>
                <c:pt idx="38">
                  <c:v>1.46</c:v>
                </c:pt>
                <c:pt idx="39">
                  <c:v>1.46</c:v>
                </c:pt>
                <c:pt idx="40">
                  <c:v>1.46</c:v>
                </c:pt>
                <c:pt idx="41">
                  <c:v>1.46</c:v>
                </c:pt>
                <c:pt idx="42">
                  <c:v>1.46</c:v>
                </c:pt>
                <c:pt idx="43">
                  <c:v>1.46</c:v>
                </c:pt>
                <c:pt idx="44">
                  <c:v>1.46</c:v>
                </c:pt>
                <c:pt idx="45">
                  <c:v>1.46</c:v>
                </c:pt>
                <c:pt idx="46">
                  <c:v>5.36</c:v>
                </c:pt>
                <c:pt idx="47">
                  <c:v>5.36</c:v>
                </c:pt>
                <c:pt idx="48">
                  <c:v>5.36</c:v>
                </c:pt>
                <c:pt idx="49">
                  <c:v>5.36</c:v>
                </c:pt>
                <c:pt idx="50">
                  <c:v>5.36</c:v>
                </c:pt>
                <c:pt idx="51">
                  <c:v>5.36</c:v>
                </c:pt>
                <c:pt idx="52">
                  <c:v>5.36</c:v>
                </c:pt>
                <c:pt idx="53">
                  <c:v>5.36</c:v>
                </c:pt>
                <c:pt idx="54">
                  <c:v>7.79</c:v>
                </c:pt>
                <c:pt idx="55">
                  <c:v>7.79</c:v>
                </c:pt>
                <c:pt idx="56">
                  <c:v>7.79</c:v>
                </c:pt>
                <c:pt idx="57">
                  <c:v>7.79</c:v>
                </c:pt>
                <c:pt idx="58">
                  <c:v>7.79</c:v>
                </c:pt>
                <c:pt idx="59">
                  <c:v>7.79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C3-4E9F-A457-57E06237611B}"/>
            </c:ext>
          </c:extLst>
        </c:ser>
        <c:ser>
          <c:idx val="3"/>
          <c:order val="3"/>
          <c:tx>
            <c:strRef>
              <c:f>'SB 10 yr'!$U$2</c:f>
              <c:strCache>
                <c:ptCount val="1"/>
                <c:pt idx="0">
                  <c:v>CACJA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yr'!$U$3:$U$62</c:f>
              <c:numCache>
                <c:formatCode>_("$"* #,##0.00_);_("$"* \(#,##0.00\);_("$"* "-"??_);_(@_)</c:formatCode>
                <c:ptCount val="60"/>
                <c:pt idx="0">
                  <c:v>4.4849999999999994</c:v>
                </c:pt>
                <c:pt idx="1">
                  <c:v>4.4849999999999994</c:v>
                </c:pt>
                <c:pt idx="2">
                  <c:v>7.8889999999999993</c:v>
                </c:pt>
                <c:pt idx="3">
                  <c:v>7.8889999999999993</c:v>
                </c:pt>
                <c:pt idx="4">
                  <c:v>7.8889999999999993</c:v>
                </c:pt>
                <c:pt idx="5">
                  <c:v>8.9469999999999992</c:v>
                </c:pt>
                <c:pt idx="6">
                  <c:v>8.9469999999999992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10.465</c:v>
                </c:pt>
                <c:pt idx="11">
                  <c:v>10.465</c:v>
                </c:pt>
                <c:pt idx="12">
                  <c:v>10.533999999999999</c:v>
                </c:pt>
                <c:pt idx="13">
                  <c:v>10.533999999999999</c:v>
                </c:pt>
                <c:pt idx="14">
                  <c:v>10.533999999999999</c:v>
                </c:pt>
                <c:pt idx="15">
                  <c:v>8.6479999999999997</c:v>
                </c:pt>
                <c:pt idx="16">
                  <c:v>8.6479999999999997</c:v>
                </c:pt>
                <c:pt idx="17">
                  <c:v>8.6479999999999997</c:v>
                </c:pt>
                <c:pt idx="18">
                  <c:v>8.6479999999999997</c:v>
                </c:pt>
                <c:pt idx="19">
                  <c:v>8.6479999999999997</c:v>
                </c:pt>
                <c:pt idx="20">
                  <c:v>8.6479999999999997</c:v>
                </c:pt>
                <c:pt idx="21">
                  <c:v>8.6479999999999997</c:v>
                </c:pt>
                <c:pt idx="22">
                  <c:v>8.6479999999999997</c:v>
                </c:pt>
                <c:pt idx="23">
                  <c:v>8.6479999999999997</c:v>
                </c:pt>
                <c:pt idx="24">
                  <c:v>8.6479999999999997</c:v>
                </c:pt>
                <c:pt idx="25">
                  <c:v>8.6479999999999997</c:v>
                </c:pt>
                <c:pt idx="26">
                  <c:v>8.6479999999999997</c:v>
                </c:pt>
                <c:pt idx="27">
                  <c:v>8.6479999999999997</c:v>
                </c:pt>
                <c:pt idx="28">
                  <c:v>8.6479999999999997</c:v>
                </c:pt>
                <c:pt idx="29">
                  <c:v>8.6479999999999997</c:v>
                </c:pt>
                <c:pt idx="30">
                  <c:v>8.6479999999999997</c:v>
                </c:pt>
                <c:pt idx="31">
                  <c:v>8.6479999999999997</c:v>
                </c:pt>
                <c:pt idx="32">
                  <c:v>8.6479999999999997</c:v>
                </c:pt>
                <c:pt idx="33">
                  <c:v>8.6479999999999997</c:v>
                </c:pt>
                <c:pt idx="34">
                  <c:v>8.6479999999999997</c:v>
                </c:pt>
                <c:pt idx="35">
                  <c:v>8.6479999999999997</c:v>
                </c:pt>
                <c:pt idx="36">
                  <c:v>8.6479999999999997</c:v>
                </c:pt>
                <c:pt idx="37">
                  <c:v>8.6479999999999997</c:v>
                </c:pt>
                <c:pt idx="38">
                  <c:v>8.6479999999999997</c:v>
                </c:pt>
                <c:pt idx="39">
                  <c:v>8.6479999999999997</c:v>
                </c:pt>
                <c:pt idx="40">
                  <c:v>8.6479999999999997</c:v>
                </c:pt>
                <c:pt idx="41">
                  <c:v>8.6479999999999997</c:v>
                </c:pt>
                <c:pt idx="42">
                  <c:v>8.6479999999999997</c:v>
                </c:pt>
                <c:pt idx="43">
                  <c:v>8.6479999999999997</c:v>
                </c:pt>
                <c:pt idx="44">
                  <c:v>8.6479999999999997</c:v>
                </c:pt>
                <c:pt idx="45">
                  <c:v>8.6479999999999997</c:v>
                </c:pt>
                <c:pt idx="46">
                  <c:v>8.6479999999999997</c:v>
                </c:pt>
                <c:pt idx="47">
                  <c:v>8.6479999999999997</c:v>
                </c:pt>
                <c:pt idx="48">
                  <c:v>8.6479999999999997</c:v>
                </c:pt>
                <c:pt idx="49">
                  <c:v>8.6479999999999997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C3-4E9F-A457-57E06237611B}"/>
            </c:ext>
          </c:extLst>
        </c:ser>
        <c:ser>
          <c:idx val="4"/>
          <c:order val="4"/>
          <c:tx>
            <c:strRef>
              <c:f>'SB 10 yr'!$V$2</c:f>
              <c:strCache>
                <c:ptCount val="1"/>
                <c:pt idx="0">
                  <c:v>DSMCA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yr'!$V$3:$V$62</c:f>
              <c:numCache>
                <c:formatCode>_("$"* #,##0.00_);_("$"* \(#,##0.00\);_("$"* "-"??_);_(@_)</c:formatCode>
                <c:ptCount val="60"/>
                <c:pt idx="0">
                  <c:v>6.9624045999999993</c:v>
                </c:pt>
                <c:pt idx="1">
                  <c:v>7.4530957999999989</c:v>
                </c:pt>
                <c:pt idx="2">
                  <c:v>7.5053876799999992</c:v>
                </c:pt>
                <c:pt idx="3">
                  <c:v>8.4352587199999984</c:v>
                </c:pt>
                <c:pt idx="4">
                  <c:v>8.4352587199999984</c:v>
                </c:pt>
                <c:pt idx="5">
                  <c:v>9.9126578399999996</c:v>
                </c:pt>
                <c:pt idx="6">
                  <c:v>10.20448644</c:v>
                </c:pt>
                <c:pt idx="7">
                  <c:v>9.5934900931200016</c:v>
                </c:pt>
                <c:pt idx="8">
                  <c:v>9.5934900931200016</c:v>
                </c:pt>
                <c:pt idx="9">
                  <c:v>10.077676893120001</c:v>
                </c:pt>
                <c:pt idx="10">
                  <c:v>8.0900328140799989</c:v>
                </c:pt>
                <c:pt idx="11">
                  <c:v>9.3960760343999983</c:v>
                </c:pt>
                <c:pt idx="12">
                  <c:v>9.4944010344000009</c:v>
                </c:pt>
                <c:pt idx="13">
                  <c:v>9.1037230344000015</c:v>
                </c:pt>
                <c:pt idx="14">
                  <c:v>7.5225429479088008</c:v>
                </c:pt>
                <c:pt idx="15">
                  <c:v>7.4750157479088015</c:v>
                </c:pt>
                <c:pt idx="16">
                  <c:v>7.7271417479088029</c:v>
                </c:pt>
                <c:pt idx="17">
                  <c:v>7.4394684752471996</c:v>
                </c:pt>
                <c:pt idx="18">
                  <c:v>7.4602696752472006</c:v>
                </c:pt>
                <c:pt idx="19">
                  <c:v>5.665835650078801</c:v>
                </c:pt>
                <c:pt idx="20">
                  <c:v>5.665835650078801</c:v>
                </c:pt>
                <c:pt idx="21">
                  <c:v>5.5901150500788006</c:v>
                </c:pt>
                <c:pt idx="22">
                  <c:v>5.6741450046008</c:v>
                </c:pt>
                <c:pt idx="23">
                  <c:v>5.6908890046008</c:v>
                </c:pt>
                <c:pt idx="24">
                  <c:v>6.0718721390712007</c:v>
                </c:pt>
                <c:pt idx="25">
                  <c:v>5.9361629390712007</c:v>
                </c:pt>
                <c:pt idx="26">
                  <c:v>6.0610974263580015</c:v>
                </c:pt>
                <c:pt idx="27">
                  <c:v>6.0610974263580015</c:v>
                </c:pt>
                <c:pt idx="28">
                  <c:v>6.0610974263580015</c:v>
                </c:pt>
                <c:pt idx="29">
                  <c:v>6.0853164263580011</c:v>
                </c:pt>
                <c:pt idx="30">
                  <c:v>8.7709739987100015</c:v>
                </c:pt>
                <c:pt idx="31">
                  <c:v>9.3187189987100005</c:v>
                </c:pt>
                <c:pt idx="32">
                  <c:v>9.2400992487100009</c:v>
                </c:pt>
                <c:pt idx="33">
                  <c:v>9.668301748710002</c:v>
                </c:pt>
                <c:pt idx="34">
                  <c:v>8.4586287643944011</c:v>
                </c:pt>
                <c:pt idx="35">
                  <c:v>8.4357575643944003</c:v>
                </c:pt>
                <c:pt idx="36">
                  <c:v>9.2603316997692016</c:v>
                </c:pt>
                <c:pt idx="37">
                  <c:v>9.0764535997692004</c:v>
                </c:pt>
                <c:pt idx="38">
                  <c:v>9.0859548997692023</c:v>
                </c:pt>
                <c:pt idx="39">
                  <c:v>7.4279857899240023</c:v>
                </c:pt>
                <c:pt idx="40">
                  <c:v>7.6048425944460005</c:v>
                </c:pt>
                <c:pt idx="41">
                  <c:v>7.785335094446002</c:v>
                </c:pt>
                <c:pt idx="42">
                  <c:v>7.785335094446002</c:v>
                </c:pt>
                <c:pt idx="43">
                  <c:v>7.9503510862032032</c:v>
                </c:pt>
                <c:pt idx="44">
                  <c:v>7.9290080062032029</c:v>
                </c:pt>
                <c:pt idx="45">
                  <c:v>7.7973836062032023</c:v>
                </c:pt>
                <c:pt idx="46">
                  <c:v>7.7973836062032023</c:v>
                </c:pt>
                <c:pt idx="47">
                  <c:v>9.9727453240332036</c:v>
                </c:pt>
                <c:pt idx="48">
                  <c:v>9.8270932240332023</c:v>
                </c:pt>
                <c:pt idx="49">
                  <c:v>9.834947373128804</c:v>
                </c:pt>
                <c:pt idx="50">
                  <c:v>10.485122300000002</c:v>
                </c:pt>
                <c:pt idx="51">
                  <c:v>10.557042840000003</c:v>
                </c:pt>
                <c:pt idx="52">
                  <c:v>10.665388939999998</c:v>
                </c:pt>
                <c:pt idx="53">
                  <c:v>11.293497479999997</c:v>
                </c:pt>
                <c:pt idx="54">
                  <c:v>11.293497479999997</c:v>
                </c:pt>
                <c:pt idx="55">
                  <c:v>11.334605379999999</c:v>
                </c:pt>
                <c:pt idx="56">
                  <c:v>12.07096518</c:v>
                </c:pt>
                <c:pt idx="57">
                  <c:v>12.19969158</c:v>
                </c:pt>
                <c:pt idx="58">
                  <c:v>12.128745779999999</c:v>
                </c:pt>
                <c:pt idx="59">
                  <c:v>7.9599256499999989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C3-4E9F-A457-57E06237611B}"/>
            </c:ext>
          </c:extLst>
        </c:ser>
        <c:ser>
          <c:idx val="5"/>
          <c:order val="5"/>
          <c:tx>
            <c:strRef>
              <c:f>'SB 10 yr'!$W$2</c:f>
              <c:strCache>
                <c:ptCount val="1"/>
                <c:pt idx="0">
                  <c:v>EASBC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yr'!$W$3:$W$62</c:f>
              <c:numCache>
                <c:formatCode>_("$"* #,##0.00_);_("$"* \(#,##0.00\);_("$"* "-"??_);_(@_)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0.75</c:v>
                </c:pt>
                <c:pt idx="36">
                  <c:v>0.75</c:v>
                </c:pt>
                <c:pt idx="37">
                  <c:v>0.75</c:v>
                </c:pt>
                <c:pt idx="38">
                  <c:v>0.75</c:v>
                </c:pt>
                <c:pt idx="39">
                  <c:v>0.75</c:v>
                </c:pt>
                <c:pt idx="40">
                  <c:v>0.75</c:v>
                </c:pt>
                <c:pt idx="41">
                  <c:v>0.75</c:v>
                </c:pt>
                <c:pt idx="42">
                  <c:v>0.79</c:v>
                </c:pt>
                <c:pt idx="43">
                  <c:v>0.79</c:v>
                </c:pt>
                <c:pt idx="44">
                  <c:v>0.79</c:v>
                </c:pt>
                <c:pt idx="45">
                  <c:v>0.79</c:v>
                </c:pt>
                <c:pt idx="46">
                  <c:v>0.79</c:v>
                </c:pt>
                <c:pt idx="47">
                  <c:v>0.79</c:v>
                </c:pt>
                <c:pt idx="48">
                  <c:v>0.81</c:v>
                </c:pt>
                <c:pt idx="49">
                  <c:v>0.81</c:v>
                </c:pt>
                <c:pt idx="50">
                  <c:v>0.81</c:v>
                </c:pt>
                <c:pt idx="51">
                  <c:v>0.81</c:v>
                </c:pt>
                <c:pt idx="52">
                  <c:v>0.81</c:v>
                </c:pt>
                <c:pt idx="53">
                  <c:v>0.81</c:v>
                </c:pt>
                <c:pt idx="54">
                  <c:v>0.81</c:v>
                </c:pt>
                <c:pt idx="55">
                  <c:v>0.83</c:v>
                </c:pt>
                <c:pt idx="56">
                  <c:v>0.83</c:v>
                </c:pt>
                <c:pt idx="57">
                  <c:v>0.83</c:v>
                </c:pt>
                <c:pt idx="58">
                  <c:v>0.83</c:v>
                </c:pt>
                <c:pt idx="59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C3-4E9F-A457-57E06237611B}"/>
            </c:ext>
          </c:extLst>
        </c:ser>
        <c:ser>
          <c:idx val="6"/>
          <c:order val="6"/>
          <c:tx>
            <c:strRef>
              <c:f>'SB 10 yr'!$X$2</c:f>
              <c:strCache>
                <c:ptCount val="1"/>
                <c:pt idx="0">
                  <c:v>ECA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yr'!$X$3:$X$62</c:f>
              <c:numCache>
                <c:formatCode>_("$"* #,##0.00_);_("$"* \(#,##0.00\);_("$"* "-"??_);_(@_)</c:formatCode>
                <c:ptCount val="60"/>
                <c:pt idx="0">
                  <c:v>82.984000000000009</c:v>
                </c:pt>
                <c:pt idx="1">
                  <c:v>104.696</c:v>
                </c:pt>
                <c:pt idx="2">
                  <c:v>104.696</c:v>
                </c:pt>
                <c:pt idx="3">
                  <c:v>104.696</c:v>
                </c:pt>
                <c:pt idx="4">
                  <c:v>104.696</c:v>
                </c:pt>
                <c:pt idx="5">
                  <c:v>83.26</c:v>
                </c:pt>
                <c:pt idx="6">
                  <c:v>92.436999999999998</c:v>
                </c:pt>
                <c:pt idx="7">
                  <c:v>76.704999999999998</c:v>
                </c:pt>
                <c:pt idx="8">
                  <c:v>76.704999999999998</c:v>
                </c:pt>
                <c:pt idx="9">
                  <c:v>91.930999999999997</c:v>
                </c:pt>
                <c:pt idx="10">
                  <c:v>72.289000000000001</c:v>
                </c:pt>
                <c:pt idx="11">
                  <c:v>93.195999999999998</c:v>
                </c:pt>
                <c:pt idx="12">
                  <c:v>93.84</c:v>
                </c:pt>
                <c:pt idx="13">
                  <c:v>80.132000000000005</c:v>
                </c:pt>
                <c:pt idx="14">
                  <c:v>68.792999999999992</c:v>
                </c:pt>
                <c:pt idx="15">
                  <c:v>68.792999999999992</c:v>
                </c:pt>
                <c:pt idx="16">
                  <c:v>78.798000000000002</c:v>
                </c:pt>
                <c:pt idx="17">
                  <c:v>86.755999999999986</c:v>
                </c:pt>
                <c:pt idx="18">
                  <c:v>87.63000000000001</c:v>
                </c:pt>
                <c:pt idx="19">
                  <c:v>94.277000000000001</c:v>
                </c:pt>
                <c:pt idx="20">
                  <c:v>94.277000000000001</c:v>
                </c:pt>
                <c:pt idx="21">
                  <c:v>89.998999999999995</c:v>
                </c:pt>
                <c:pt idx="22">
                  <c:v>84.50200000000001</c:v>
                </c:pt>
                <c:pt idx="23">
                  <c:v>85.421999999999997</c:v>
                </c:pt>
                <c:pt idx="24">
                  <c:v>79.396000000000001</c:v>
                </c:pt>
                <c:pt idx="25">
                  <c:v>72.542000000000002</c:v>
                </c:pt>
                <c:pt idx="26">
                  <c:v>80.522999999999996</c:v>
                </c:pt>
                <c:pt idx="27">
                  <c:v>80.522999999999996</c:v>
                </c:pt>
                <c:pt idx="28">
                  <c:v>80.522999999999996</c:v>
                </c:pt>
                <c:pt idx="29">
                  <c:v>81.765000000000001</c:v>
                </c:pt>
                <c:pt idx="30">
                  <c:v>88.641999999999996</c:v>
                </c:pt>
                <c:pt idx="31">
                  <c:v>108.56</c:v>
                </c:pt>
                <c:pt idx="32">
                  <c:v>101.75200000000001</c:v>
                </c:pt>
                <c:pt idx="33">
                  <c:v>117.32299999999999</c:v>
                </c:pt>
                <c:pt idx="34">
                  <c:v>140.024</c:v>
                </c:pt>
                <c:pt idx="35">
                  <c:v>139.012</c:v>
                </c:pt>
                <c:pt idx="36">
                  <c:v>146.39499999999998</c:v>
                </c:pt>
                <c:pt idx="37">
                  <c:v>138.828</c:v>
                </c:pt>
                <c:pt idx="38">
                  <c:v>138.828</c:v>
                </c:pt>
                <c:pt idx="39">
                  <c:v>118.634</c:v>
                </c:pt>
                <c:pt idx="40">
                  <c:v>118.634</c:v>
                </c:pt>
                <c:pt idx="41">
                  <c:v>118.634</c:v>
                </c:pt>
                <c:pt idx="42">
                  <c:v>118.634</c:v>
                </c:pt>
                <c:pt idx="43">
                  <c:v>104.857</c:v>
                </c:pt>
                <c:pt idx="44">
                  <c:v>104.857</c:v>
                </c:pt>
                <c:pt idx="45">
                  <c:v>99.084000000000003</c:v>
                </c:pt>
                <c:pt idx="46">
                  <c:v>99.084000000000003</c:v>
                </c:pt>
                <c:pt idx="47">
                  <c:v>86.227000000000004</c:v>
                </c:pt>
                <c:pt idx="48">
                  <c:v>81.42</c:v>
                </c:pt>
                <c:pt idx="49">
                  <c:v>85.421999999999997</c:v>
                </c:pt>
                <c:pt idx="50">
                  <c:v>95.542000000000002</c:v>
                </c:pt>
                <c:pt idx="51">
                  <c:v>95.542000000000002</c:v>
                </c:pt>
                <c:pt idx="52">
                  <c:v>95.542000000000002</c:v>
                </c:pt>
                <c:pt idx="53">
                  <c:v>111.94099999999999</c:v>
                </c:pt>
                <c:pt idx="54">
                  <c:v>111.94099999999999</c:v>
                </c:pt>
                <c:pt idx="55">
                  <c:v>113.34399999999999</c:v>
                </c:pt>
                <c:pt idx="56">
                  <c:v>109.89400000000001</c:v>
                </c:pt>
                <c:pt idx="57">
                  <c:v>113.94200000000001</c:v>
                </c:pt>
                <c:pt idx="58">
                  <c:v>113.94200000000001</c:v>
                </c:pt>
                <c:pt idx="59">
                  <c:v>102.764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C3-4E9F-A457-57E06237611B}"/>
            </c:ext>
          </c:extLst>
        </c:ser>
        <c:ser>
          <c:idx val="7"/>
          <c:order val="7"/>
          <c:tx>
            <c:strRef>
              <c:f>'SB 10 yr'!$Y$2</c:f>
              <c:strCache>
                <c:ptCount val="1"/>
                <c:pt idx="0">
                  <c:v>EGCRR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yr'!$Y$3:$Y$62</c:f>
              <c:numCache>
                <c:formatCode>_("$"* #,##0.00_);_("$"* \(#,##0.00\);_("$"* "-"??_);_(@_)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13.317</c:v>
                </c:pt>
                <c:pt idx="29">
                  <c:v>13.317</c:v>
                </c:pt>
                <c:pt idx="30">
                  <c:v>13.317</c:v>
                </c:pt>
                <c:pt idx="31">
                  <c:v>13.317</c:v>
                </c:pt>
                <c:pt idx="32">
                  <c:v>13.317</c:v>
                </c:pt>
                <c:pt idx="33">
                  <c:v>13.317</c:v>
                </c:pt>
                <c:pt idx="34">
                  <c:v>13.317</c:v>
                </c:pt>
                <c:pt idx="35">
                  <c:v>13.317</c:v>
                </c:pt>
                <c:pt idx="36">
                  <c:v>13.317</c:v>
                </c:pt>
                <c:pt idx="37">
                  <c:v>13.317</c:v>
                </c:pt>
                <c:pt idx="38">
                  <c:v>13.317</c:v>
                </c:pt>
                <c:pt idx="39">
                  <c:v>13.317</c:v>
                </c:pt>
                <c:pt idx="40">
                  <c:v>13.317</c:v>
                </c:pt>
                <c:pt idx="41">
                  <c:v>13.317</c:v>
                </c:pt>
                <c:pt idx="42">
                  <c:v>13.317</c:v>
                </c:pt>
                <c:pt idx="43">
                  <c:v>13.317</c:v>
                </c:pt>
                <c:pt idx="44">
                  <c:v>13.317</c:v>
                </c:pt>
                <c:pt idx="45">
                  <c:v>13.317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C3-4E9F-A457-57E06237611B}"/>
            </c:ext>
          </c:extLst>
        </c:ser>
        <c:ser>
          <c:idx val="8"/>
          <c:order val="8"/>
          <c:tx>
            <c:strRef>
              <c:f>'SB 10 yr'!$Z$2</c:f>
              <c:strCache>
                <c:ptCount val="1"/>
                <c:pt idx="0">
                  <c:v>GRSA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yr'!$Z$3:$Z$62</c:f>
              <c:numCache>
                <c:formatCode>_("$"* #,##0.00_);_("$"* \(#,##0.00\);_("$"* "-"??_);_(@_)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5.0742783999999999</c:v>
                </c:pt>
                <c:pt idx="8">
                  <c:v>5.0742783999999999</c:v>
                </c:pt>
                <c:pt idx="9">
                  <c:v>5.0742783999999999</c:v>
                </c:pt>
                <c:pt idx="10">
                  <c:v>5.0742783999999999</c:v>
                </c:pt>
                <c:pt idx="11">
                  <c:v>5.0742783999999999</c:v>
                </c:pt>
                <c:pt idx="12">
                  <c:v>5.0742783999999999</c:v>
                </c:pt>
                <c:pt idx="13">
                  <c:v>5.0742783999999999</c:v>
                </c:pt>
                <c:pt idx="14">
                  <c:v>-8.2239909560000015</c:v>
                </c:pt>
                <c:pt idx="15">
                  <c:v>-8.2239909560000015</c:v>
                </c:pt>
                <c:pt idx="16">
                  <c:v>-8.2239909560000015</c:v>
                </c:pt>
                <c:pt idx="17">
                  <c:v>-8.2239909560000015</c:v>
                </c:pt>
                <c:pt idx="18">
                  <c:v>-8.2239909560000015</c:v>
                </c:pt>
                <c:pt idx="19">
                  <c:v>-8.2239909560000015</c:v>
                </c:pt>
                <c:pt idx="20">
                  <c:v>-8.2239909560000015</c:v>
                </c:pt>
                <c:pt idx="21">
                  <c:v>-8.2239909560000015</c:v>
                </c:pt>
                <c:pt idx="22">
                  <c:v>-8.2239909560000015</c:v>
                </c:pt>
                <c:pt idx="23">
                  <c:v>-8.2239909560000015</c:v>
                </c:pt>
                <c:pt idx="24">
                  <c:v>-8.2239909560000015</c:v>
                </c:pt>
                <c:pt idx="25">
                  <c:v>-8.2239909560000015</c:v>
                </c:pt>
                <c:pt idx="26">
                  <c:v>-8.2239909560000015</c:v>
                </c:pt>
                <c:pt idx="27">
                  <c:v>-8.2239909560000015</c:v>
                </c:pt>
                <c:pt idx="28">
                  <c:v>-8.2239909560000015</c:v>
                </c:pt>
                <c:pt idx="29">
                  <c:v>-8.2239909560000015</c:v>
                </c:pt>
                <c:pt idx="30">
                  <c:v>-8.2239909560000015</c:v>
                </c:pt>
                <c:pt idx="31">
                  <c:v>-8.2239909560000015</c:v>
                </c:pt>
                <c:pt idx="32">
                  <c:v>-8.2239909560000015</c:v>
                </c:pt>
                <c:pt idx="33">
                  <c:v>-8.2239909560000015</c:v>
                </c:pt>
                <c:pt idx="34">
                  <c:v>-8.2239909560000015</c:v>
                </c:pt>
                <c:pt idx="35">
                  <c:v>-8.2239909560000015</c:v>
                </c:pt>
                <c:pt idx="36">
                  <c:v>-8.2239909560000015</c:v>
                </c:pt>
                <c:pt idx="37">
                  <c:v>-8.2239909560000015</c:v>
                </c:pt>
                <c:pt idx="38">
                  <c:v>-8.2239909560000015</c:v>
                </c:pt>
                <c:pt idx="39">
                  <c:v>-8.2239909560000015</c:v>
                </c:pt>
                <c:pt idx="40">
                  <c:v>-8.2239909560000015</c:v>
                </c:pt>
                <c:pt idx="41">
                  <c:v>-8.2239909560000015</c:v>
                </c:pt>
                <c:pt idx="42">
                  <c:v>-8.2239909560000015</c:v>
                </c:pt>
                <c:pt idx="43">
                  <c:v>-8.2239909560000015</c:v>
                </c:pt>
                <c:pt idx="44">
                  <c:v>-8.2239909560000015</c:v>
                </c:pt>
                <c:pt idx="45">
                  <c:v>-8.2239909560000015</c:v>
                </c:pt>
                <c:pt idx="46">
                  <c:v>-8.2239909560000015</c:v>
                </c:pt>
                <c:pt idx="47">
                  <c:v>-8.2239909560000015</c:v>
                </c:pt>
                <c:pt idx="48">
                  <c:v>-8.2239909560000015</c:v>
                </c:pt>
                <c:pt idx="49">
                  <c:v>-8.2239909560000015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2C3-4E9F-A457-57E06237611B}"/>
            </c:ext>
          </c:extLst>
        </c:ser>
        <c:ser>
          <c:idx val="9"/>
          <c:order val="9"/>
          <c:tx>
            <c:strRef>
              <c:f>'SB 10 yr'!$AA$2</c:f>
              <c:strCache>
                <c:ptCount val="1"/>
                <c:pt idx="0">
                  <c:v>PCCA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yr'!$AA$3:$AA$62</c:f>
              <c:numCache>
                <c:formatCode>_("$"* #,##0.00_);_("$"* \(#,##0.00\);_("$"* "-"??_);_(@_)</c:formatCode>
                <c:ptCount val="60"/>
                <c:pt idx="0">
                  <c:v>1.1500000000000001</c:v>
                </c:pt>
                <c:pt idx="1">
                  <c:v>1.1500000000000001</c:v>
                </c:pt>
                <c:pt idx="2">
                  <c:v>1.1500000000000001</c:v>
                </c:pt>
                <c:pt idx="3">
                  <c:v>1.1500000000000001</c:v>
                </c:pt>
                <c:pt idx="4">
                  <c:v>1.1500000000000001</c:v>
                </c:pt>
                <c:pt idx="5">
                  <c:v>1.1500000000000001</c:v>
                </c:pt>
                <c:pt idx="6">
                  <c:v>1.1500000000000001</c:v>
                </c:pt>
                <c:pt idx="7">
                  <c:v>1.5410000000000001</c:v>
                </c:pt>
                <c:pt idx="8">
                  <c:v>1.5410000000000001</c:v>
                </c:pt>
                <c:pt idx="9">
                  <c:v>1.5410000000000001</c:v>
                </c:pt>
                <c:pt idx="10">
                  <c:v>1.5410000000000001</c:v>
                </c:pt>
                <c:pt idx="11">
                  <c:v>1.5410000000000001</c:v>
                </c:pt>
                <c:pt idx="12">
                  <c:v>1.2189999999999999</c:v>
                </c:pt>
                <c:pt idx="13">
                  <c:v>1.2189999999999999</c:v>
                </c:pt>
                <c:pt idx="14">
                  <c:v>1.2189999999999999</c:v>
                </c:pt>
                <c:pt idx="15">
                  <c:v>1.2189999999999999</c:v>
                </c:pt>
                <c:pt idx="16">
                  <c:v>1.2189999999999999</c:v>
                </c:pt>
                <c:pt idx="17">
                  <c:v>1.4720000000000002</c:v>
                </c:pt>
                <c:pt idx="18">
                  <c:v>1.4720000000000002</c:v>
                </c:pt>
                <c:pt idx="19">
                  <c:v>1.4720000000000002</c:v>
                </c:pt>
                <c:pt idx="20">
                  <c:v>1.4720000000000002</c:v>
                </c:pt>
                <c:pt idx="21">
                  <c:v>1.4720000000000002</c:v>
                </c:pt>
                <c:pt idx="22">
                  <c:v>1.0901999999999998</c:v>
                </c:pt>
                <c:pt idx="23">
                  <c:v>1.0901999999999998</c:v>
                </c:pt>
                <c:pt idx="24">
                  <c:v>1.0901999999999998</c:v>
                </c:pt>
                <c:pt idx="25">
                  <c:v>1.0901999999999998</c:v>
                </c:pt>
                <c:pt idx="26">
                  <c:v>2.3000000000000003</c:v>
                </c:pt>
                <c:pt idx="27">
                  <c:v>2.3000000000000003</c:v>
                </c:pt>
                <c:pt idx="28">
                  <c:v>2.3000000000000003</c:v>
                </c:pt>
                <c:pt idx="29">
                  <c:v>2.3000000000000003</c:v>
                </c:pt>
                <c:pt idx="30">
                  <c:v>2.3000000000000003</c:v>
                </c:pt>
                <c:pt idx="31">
                  <c:v>2.3000000000000003</c:v>
                </c:pt>
                <c:pt idx="32">
                  <c:v>2.9899999999999998</c:v>
                </c:pt>
                <c:pt idx="33">
                  <c:v>2.9899999999999998</c:v>
                </c:pt>
                <c:pt idx="34">
                  <c:v>2.9899999999999998</c:v>
                </c:pt>
                <c:pt idx="35">
                  <c:v>2.9899999999999998</c:v>
                </c:pt>
                <c:pt idx="36">
                  <c:v>3.427</c:v>
                </c:pt>
                <c:pt idx="37">
                  <c:v>3.427</c:v>
                </c:pt>
                <c:pt idx="38">
                  <c:v>3.427</c:v>
                </c:pt>
                <c:pt idx="39">
                  <c:v>3.427</c:v>
                </c:pt>
                <c:pt idx="40">
                  <c:v>3.427</c:v>
                </c:pt>
                <c:pt idx="41">
                  <c:v>3.427</c:v>
                </c:pt>
                <c:pt idx="42">
                  <c:v>3.427</c:v>
                </c:pt>
                <c:pt idx="43">
                  <c:v>3.7949999999999999</c:v>
                </c:pt>
                <c:pt idx="44">
                  <c:v>3.7949999999999999</c:v>
                </c:pt>
                <c:pt idx="45">
                  <c:v>3.7949999999999999</c:v>
                </c:pt>
                <c:pt idx="46">
                  <c:v>3.7949999999999999</c:v>
                </c:pt>
                <c:pt idx="47">
                  <c:v>3.7949999999999999</c:v>
                </c:pt>
                <c:pt idx="48">
                  <c:v>3.7949999999999999</c:v>
                </c:pt>
                <c:pt idx="49">
                  <c:v>1.127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-4.2780000000000005</c:v>
                </c:pt>
                <c:pt idx="57">
                  <c:v>-4.2780000000000005</c:v>
                </c:pt>
                <c:pt idx="58">
                  <c:v>-4.2780000000000005</c:v>
                </c:pt>
                <c:pt idx="59">
                  <c:v>-4.2780000000000005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2C3-4E9F-A457-57E06237611B}"/>
            </c:ext>
          </c:extLst>
        </c:ser>
        <c:ser>
          <c:idx val="10"/>
          <c:order val="10"/>
          <c:tx>
            <c:strRef>
              <c:f>'SB 10 yr'!$AB$2</c:f>
              <c:strCache>
                <c:ptCount val="1"/>
                <c:pt idx="0">
                  <c:v>RESA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yr'!$AB$3:$AB$62</c:f>
              <c:numCache>
                <c:formatCode>_("$"* #,##0.00_);_("$"* \(#,##0.00\);_("$"* "-"??_);_(@_)</c:formatCode>
                <c:ptCount val="60"/>
                <c:pt idx="0">
                  <c:v>6.3006680919999996</c:v>
                </c:pt>
                <c:pt idx="1">
                  <c:v>6.7447219159999987</c:v>
                </c:pt>
                <c:pt idx="2">
                  <c:v>6.7920437535999998</c:v>
                </c:pt>
                <c:pt idx="3">
                  <c:v>6.8106411743999988</c:v>
                </c:pt>
                <c:pt idx="4">
                  <c:v>6.8106411743999988</c:v>
                </c:pt>
                <c:pt idx="5">
                  <c:v>6.4326291568</c:v>
                </c:pt>
                <c:pt idx="6">
                  <c:v>6.6220057287999996</c:v>
                </c:pt>
                <c:pt idx="7">
                  <c:v>6.2255113698624012</c:v>
                </c:pt>
                <c:pt idx="8">
                  <c:v>6.2255113698624012</c:v>
                </c:pt>
                <c:pt idx="9">
                  <c:v>6.5397151058623999</c:v>
                </c:pt>
                <c:pt idx="10">
                  <c:v>6.3373982242816007</c:v>
                </c:pt>
                <c:pt idx="11">
                  <c:v>6.7816590886880004</c:v>
                </c:pt>
                <c:pt idx="12">
                  <c:v>6.8526255886880003</c:v>
                </c:pt>
                <c:pt idx="13">
                  <c:v>6.5706520286880004</c:v>
                </c:pt>
                <c:pt idx="14">
                  <c:v>6.1207230398381762</c:v>
                </c:pt>
                <c:pt idx="15">
                  <c:v>6.0820524958381759</c:v>
                </c:pt>
                <c:pt idx="16">
                  <c:v>6.2871950158381766</c:v>
                </c:pt>
                <c:pt idx="17">
                  <c:v>6.4004435503849439</c:v>
                </c:pt>
                <c:pt idx="18">
                  <c:v>6.4183395743849445</c:v>
                </c:pt>
                <c:pt idx="19">
                  <c:v>6.5153908938815759</c:v>
                </c:pt>
                <c:pt idx="20">
                  <c:v>6.5153908938815759</c:v>
                </c:pt>
                <c:pt idx="21">
                  <c:v>6.4283164818815752</c:v>
                </c:pt>
                <c:pt idx="22">
                  <c:v>6.3488070809720147</c:v>
                </c:pt>
                <c:pt idx="23">
                  <c:v>6.3675419609720159</c:v>
                </c:pt>
                <c:pt idx="24">
                  <c:v>6.2546416236614233</c:v>
                </c:pt>
                <c:pt idx="25">
                  <c:v>6.1148474396614239</c:v>
                </c:pt>
                <c:pt idx="26">
                  <c:v>6.3377321294071605</c:v>
                </c:pt>
                <c:pt idx="27">
                  <c:v>6.3377321294071605</c:v>
                </c:pt>
                <c:pt idx="28">
                  <c:v>6.3377321294071605</c:v>
                </c:pt>
                <c:pt idx="29">
                  <c:v>6.3630565094071612</c:v>
                </c:pt>
                <c:pt idx="30">
                  <c:v>6.5543096608541997</c:v>
                </c:pt>
                <c:pt idx="31">
                  <c:v>6.9636245608541998</c:v>
                </c:pt>
                <c:pt idx="32">
                  <c:v>6.9048741658542001</c:v>
                </c:pt>
                <c:pt idx="33">
                  <c:v>7.2248582158542005</c:v>
                </c:pt>
                <c:pt idx="34">
                  <c:v>7.6546847561678888</c:v>
                </c:pt>
                <c:pt idx="35">
                  <c:v>7.6339873321678873</c:v>
                </c:pt>
                <c:pt idx="36">
                  <c:v>7.8068788148753843</c:v>
                </c:pt>
                <c:pt idx="37">
                  <c:v>7.651861252875384</c:v>
                </c:pt>
                <c:pt idx="38">
                  <c:v>7.6520512788753843</c:v>
                </c:pt>
                <c:pt idx="39">
                  <c:v>7.2150118966784795</c:v>
                </c:pt>
                <c:pt idx="40">
                  <c:v>7.2185490327689195</c:v>
                </c:pt>
                <c:pt idx="41">
                  <c:v>7.3900588827689209</c:v>
                </c:pt>
                <c:pt idx="42">
                  <c:v>7.3900588827689209</c:v>
                </c:pt>
                <c:pt idx="43">
                  <c:v>7.1251792026040652</c:v>
                </c:pt>
                <c:pt idx="44">
                  <c:v>7.1060303410040646</c:v>
                </c:pt>
                <c:pt idx="45">
                  <c:v>6.9879378530040643</c:v>
                </c:pt>
                <c:pt idx="46">
                  <c:v>6.9879378530040643</c:v>
                </c:pt>
                <c:pt idx="47">
                  <c:v>6.7743050873606654</c:v>
                </c:pt>
                <c:pt idx="48">
                  <c:v>6.675252045360665</c:v>
                </c:pt>
                <c:pt idx="49">
                  <c:v>5.026566846256932</c:v>
                </c:pt>
                <c:pt idx="50">
                  <c:v>5.5935168345000008</c:v>
                </c:pt>
                <c:pt idx="51">
                  <c:v>5.6319246426000014</c:v>
                </c:pt>
                <c:pt idx="52">
                  <c:v>5.6449348340999999</c:v>
                </c:pt>
                <c:pt idx="53">
                  <c:v>5.9003414621999992</c:v>
                </c:pt>
                <c:pt idx="54">
                  <c:v>5.9003414621999992</c:v>
                </c:pt>
                <c:pt idx="55">
                  <c:v>5.9220030806999997</c:v>
                </c:pt>
                <c:pt idx="56">
                  <c:v>5.8242009776999994</c:v>
                </c:pt>
                <c:pt idx="57">
                  <c:v>5.8868518736999995</c:v>
                </c:pt>
                <c:pt idx="58">
                  <c:v>5.8857876866999987</c:v>
                </c:pt>
                <c:pt idx="59">
                  <c:v>5.6555853847499993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2C3-4E9F-A457-57E06237611B}"/>
            </c:ext>
          </c:extLst>
        </c:ser>
        <c:ser>
          <c:idx val="11"/>
          <c:order val="11"/>
          <c:tx>
            <c:strRef>
              <c:f>'SB 10 yr'!$AC$2</c:f>
              <c:strCache>
                <c:ptCount val="1"/>
                <c:pt idx="0">
                  <c:v>TCA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yr'!$AC$3:$AC$62</c:f>
              <c:numCache>
                <c:formatCode>_("$"* #,##0.00_);_("$"* \(#,##0.00\);_("$"* "-"??_);_(@_)</c:formatCode>
                <c:ptCount val="60"/>
                <c:pt idx="0">
                  <c:v>4.0019999999999998</c:v>
                </c:pt>
                <c:pt idx="1">
                  <c:v>4.0019999999999998</c:v>
                </c:pt>
                <c:pt idx="2">
                  <c:v>2.9117999999999999</c:v>
                </c:pt>
                <c:pt idx="3">
                  <c:v>2.9117999999999999</c:v>
                </c:pt>
                <c:pt idx="4">
                  <c:v>2.9117999999999999</c:v>
                </c:pt>
                <c:pt idx="5">
                  <c:v>2.9117999999999999</c:v>
                </c:pt>
                <c:pt idx="6">
                  <c:v>2.9117999999999999</c:v>
                </c:pt>
                <c:pt idx="7">
                  <c:v>2.9117999999999999</c:v>
                </c:pt>
                <c:pt idx="8">
                  <c:v>2.9117999999999999</c:v>
                </c:pt>
                <c:pt idx="9">
                  <c:v>2.9117999999999999</c:v>
                </c:pt>
                <c:pt idx="10">
                  <c:v>3.9605999999999999</c:v>
                </c:pt>
                <c:pt idx="11">
                  <c:v>3.9605999999999999</c:v>
                </c:pt>
                <c:pt idx="12">
                  <c:v>7.0195999999999996</c:v>
                </c:pt>
                <c:pt idx="13">
                  <c:v>7.0195999999999996</c:v>
                </c:pt>
                <c:pt idx="14">
                  <c:v>7.0195999999999996</c:v>
                </c:pt>
                <c:pt idx="15">
                  <c:v>7.0195999999999996</c:v>
                </c:pt>
                <c:pt idx="16">
                  <c:v>7.0195999999999996</c:v>
                </c:pt>
                <c:pt idx="17">
                  <c:v>4.7587000000000002</c:v>
                </c:pt>
                <c:pt idx="18">
                  <c:v>4.7587000000000002</c:v>
                </c:pt>
                <c:pt idx="19">
                  <c:v>4.7587000000000002</c:v>
                </c:pt>
                <c:pt idx="20">
                  <c:v>4.7587000000000002</c:v>
                </c:pt>
                <c:pt idx="21">
                  <c:v>4.7587000000000002</c:v>
                </c:pt>
                <c:pt idx="22">
                  <c:v>6.5780000000000003</c:v>
                </c:pt>
                <c:pt idx="23">
                  <c:v>6.5780000000000003</c:v>
                </c:pt>
                <c:pt idx="24">
                  <c:v>6.5780000000000003</c:v>
                </c:pt>
                <c:pt idx="25">
                  <c:v>6.5780000000000003</c:v>
                </c:pt>
                <c:pt idx="26">
                  <c:v>8.4064999999999994</c:v>
                </c:pt>
                <c:pt idx="27">
                  <c:v>8.4064999999999994</c:v>
                </c:pt>
                <c:pt idx="28">
                  <c:v>8.4064999999999994</c:v>
                </c:pt>
                <c:pt idx="29">
                  <c:v>8.4064999999999994</c:v>
                </c:pt>
                <c:pt idx="30">
                  <c:v>8.4064999999999994</c:v>
                </c:pt>
                <c:pt idx="31">
                  <c:v>8.4064999999999994</c:v>
                </c:pt>
                <c:pt idx="32">
                  <c:v>11.6656</c:v>
                </c:pt>
                <c:pt idx="33">
                  <c:v>11.6656</c:v>
                </c:pt>
                <c:pt idx="34">
                  <c:v>11.6656</c:v>
                </c:pt>
                <c:pt idx="35">
                  <c:v>11.6656</c:v>
                </c:pt>
                <c:pt idx="36">
                  <c:v>11.6656</c:v>
                </c:pt>
                <c:pt idx="37">
                  <c:v>11.6656</c:v>
                </c:pt>
                <c:pt idx="38">
                  <c:v>11.6656</c:v>
                </c:pt>
                <c:pt idx="39">
                  <c:v>11.6656</c:v>
                </c:pt>
                <c:pt idx="40">
                  <c:v>11.6656</c:v>
                </c:pt>
                <c:pt idx="41">
                  <c:v>20.060600000000001</c:v>
                </c:pt>
                <c:pt idx="42">
                  <c:v>20.060600000000001</c:v>
                </c:pt>
                <c:pt idx="43">
                  <c:v>20.060600000000001</c:v>
                </c:pt>
                <c:pt idx="44">
                  <c:v>19.124499999999998</c:v>
                </c:pt>
                <c:pt idx="45">
                  <c:v>19.124499999999998</c:v>
                </c:pt>
                <c:pt idx="46">
                  <c:v>19.124499999999998</c:v>
                </c:pt>
                <c:pt idx="47">
                  <c:v>19.124499999999998</c:v>
                </c:pt>
                <c:pt idx="48">
                  <c:v>19.124499999999998</c:v>
                </c:pt>
                <c:pt idx="49">
                  <c:v>19.124499999999998</c:v>
                </c:pt>
                <c:pt idx="50">
                  <c:v>0</c:v>
                </c:pt>
                <c:pt idx="51">
                  <c:v>2.4885999999999999</c:v>
                </c:pt>
                <c:pt idx="52">
                  <c:v>2.4885999999999999</c:v>
                </c:pt>
                <c:pt idx="53">
                  <c:v>2.4885999999999999</c:v>
                </c:pt>
                <c:pt idx="54">
                  <c:v>2.4885999999999999</c:v>
                </c:pt>
                <c:pt idx="55">
                  <c:v>2.4885999999999999</c:v>
                </c:pt>
                <c:pt idx="56">
                  <c:v>2.9600999999999997</c:v>
                </c:pt>
                <c:pt idx="57">
                  <c:v>2.9600999999999997</c:v>
                </c:pt>
                <c:pt idx="58">
                  <c:v>2.9600999999999997</c:v>
                </c:pt>
                <c:pt idx="59">
                  <c:v>2.9600999999999997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2C3-4E9F-A457-57E06237611B}"/>
            </c:ext>
          </c:extLst>
        </c:ser>
        <c:ser>
          <c:idx val="12"/>
          <c:order val="12"/>
          <c:tx>
            <c:strRef>
              <c:f>'SB 10 yr'!$AD$2</c:f>
              <c:strCache>
                <c:ptCount val="1"/>
                <c:pt idx="0">
                  <c:v> TEPR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yr'!$AD$3:$AD$62</c:f>
              <c:numCache>
                <c:formatCode>_("$"* #,##0.0000_);_("$"* \(#,##0.0000\);_("$"* "-"??_);_(@_)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0.39100000000000001</c:v>
                </c:pt>
                <c:pt idx="39">
                  <c:v>0.39100000000000001</c:v>
                </c:pt>
                <c:pt idx="40">
                  <c:v>0.39100000000000001</c:v>
                </c:pt>
                <c:pt idx="41">
                  <c:v>0.39100000000000001</c:v>
                </c:pt>
                <c:pt idx="42">
                  <c:v>0.39100000000000001</c:v>
                </c:pt>
                <c:pt idx="43">
                  <c:v>0.39100000000000001</c:v>
                </c:pt>
                <c:pt idx="44">
                  <c:v>0.39100000000000001</c:v>
                </c:pt>
                <c:pt idx="45">
                  <c:v>0.39100000000000001</c:v>
                </c:pt>
                <c:pt idx="46">
                  <c:v>0.39100000000000001</c:v>
                </c:pt>
                <c:pt idx="47">
                  <c:v>0.39100000000000001</c:v>
                </c:pt>
                <c:pt idx="48">
                  <c:v>0.39100000000000001</c:v>
                </c:pt>
                <c:pt idx="49">
                  <c:v>0.39100000000000001</c:v>
                </c:pt>
                <c:pt idx="50">
                  <c:v>0.39100000000000001</c:v>
                </c:pt>
                <c:pt idx="51">
                  <c:v>0.39100000000000001</c:v>
                </c:pt>
                <c:pt idx="52">
                  <c:v>3.3809999999999998</c:v>
                </c:pt>
                <c:pt idx="53">
                  <c:v>3.3809999999999998</c:v>
                </c:pt>
                <c:pt idx="54">
                  <c:v>3.3809999999999998</c:v>
                </c:pt>
                <c:pt idx="55">
                  <c:v>3.3809999999999998</c:v>
                </c:pt>
                <c:pt idx="56">
                  <c:v>3.3809999999999998</c:v>
                </c:pt>
                <c:pt idx="57">
                  <c:v>3.3809999999999998</c:v>
                </c:pt>
                <c:pt idx="58">
                  <c:v>1.1500000000000001</c:v>
                </c:pt>
                <c:pt idx="59">
                  <c:v>1.1500000000000001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2C3-4E9F-A457-57E06237611B}"/>
            </c:ext>
          </c:extLst>
        </c:ser>
        <c:ser>
          <c:idx val="13"/>
          <c:order val="13"/>
          <c:tx>
            <c:strRef>
              <c:f>'SB 10 yr'!$AE$2</c:f>
              <c:strCache>
                <c:ptCount val="1"/>
                <c:pt idx="0">
                  <c:v> CEPR 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numRef>
              <c:f>'SB 10 yr'!$Q$3:$Q$62</c:f>
              <c:numCache>
                <c:formatCode>m/d/yyyy</c:formatCode>
                <c:ptCount val="60"/>
                <c:pt idx="0">
                  <c:v>42186</c:v>
                </c:pt>
                <c:pt idx="1">
                  <c:v>42278</c:v>
                </c:pt>
                <c:pt idx="2">
                  <c:v>42370</c:v>
                </c:pt>
                <c:pt idx="3">
                  <c:v>42401</c:v>
                </c:pt>
                <c:pt idx="4">
                  <c:v>42461</c:v>
                </c:pt>
                <c:pt idx="5">
                  <c:v>42552</c:v>
                </c:pt>
                <c:pt idx="6">
                  <c:v>42644</c:v>
                </c:pt>
                <c:pt idx="7">
                  <c:v>42736</c:v>
                </c:pt>
                <c:pt idx="8">
                  <c:v>42767</c:v>
                </c:pt>
                <c:pt idx="9">
                  <c:v>42826</c:v>
                </c:pt>
                <c:pt idx="10">
                  <c:v>42917</c:v>
                </c:pt>
                <c:pt idx="11">
                  <c:v>43009</c:v>
                </c:pt>
                <c:pt idx="12">
                  <c:v>43101</c:v>
                </c:pt>
                <c:pt idx="13">
                  <c:v>43191</c:v>
                </c:pt>
                <c:pt idx="14">
                  <c:v>43282</c:v>
                </c:pt>
                <c:pt idx="15">
                  <c:v>43343</c:v>
                </c:pt>
                <c:pt idx="16">
                  <c:v>43374</c:v>
                </c:pt>
                <c:pt idx="17">
                  <c:v>43466</c:v>
                </c:pt>
                <c:pt idx="18">
                  <c:v>43556</c:v>
                </c:pt>
                <c:pt idx="19">
                  <c:v>43647</c:v>
                </c:pt>
                <c:pt idx="20">
                  <c:v>43711</c:v>
                </c:pt>
                <c:pt idx="21">
                  <c:v>43739</c:v>
                </c:pt>
                <c:pt idx="22">
                  <c:v>43831</c:v>
                </c:pt>
                <c:pt idx="23">
                  <c:v>43922</c:v>
                </c:pt>
                <c:pt idx="24">
                  <c:v>44013</c:v>
                </c:pt>
                <c:pt idx="25">
                  <c:v>44105</c:v>
                </c:pt>
                <c:pt idx="26">
                  <c:v>44197</c:v>
                </c:pt>
                <c:pt idx="27">
                  <c:v>44209</c:v>
                </c:pt>
                <c:pt idx="28">
                  <c:v>44265</c:v>
                </c:pt>
                <c:pt idx="29">
                  <c:v>44287</c:v>
                </c:pt>
                <c:pt idx="30">
                  <c:v>44378</c:v>
                </c:pt>
                <c:pt idx="31">
                  <c:v>44470</c:v>
                </c:pt>
                <c:pt idx="32">
                  <c:v>44562</c:v>
                </c:pt>
                <c:pt idx="33">
                  <c:v>44652</c:v>
                </c:pt>
                <c:pt idx="34">
                  <c:v>44743</c:v>
                </c:pt>
                <c:pt idx="35">
                  <c:v>44835</c:v>
                </c:pt>
                <c:pt idx="36">
                  <c:v>44927</c:v>
                </c:pt>
                <c:pt idx="37">
                  <c:v>45017</c:v>
                </c:pt>
                <c:pt idx="38">
                  <c:v>45078</c:v>
                </c:pt>
                <c:pt idx="39">
                  <c:v>45108</c:v>
                </c:pt>
                <c:pt idx="40">
                  <c:v>45109</c:v>
                </c:pt>
                <c:pt idx="41">
                  <c:v>45177</c:v>
                </c:pt>
                <c:pt idx="42">
                  <c:v>45200</c:v>
                </c:pt>
                <c:pt idx="43">
                  <c:v>45292</c:v>
                </c:pt>
                <c:pt idx="44">
                  <c:v>45323</c:v>
                </c:pt>
                <c:pt idx="45">
                  <c:v>45383</c:v>
                </c:pt>
                <c:pt idx="46">
                  <c:v>45392</c:v>
                </c:pt>
                <c:pt idx="47">
                  <c:v>45474</c:v>
                </c:pt>
                <c:pt idx="48">
                  <c:v>45566</c:v>
                </c:pt>
                <c:pt idx="49">
                  <c:v>45658</c:v>
                </c:pt>
                <c:pt idx="50">
                  <c:v>45748</c:v>
                </c:pt>
                <c:pt idx="51">
                  <c:v>45778</c:v>
                </c:pt>
                <c:pt idx="52">
                  <c:v>45809</c:v>
                </c:pt>
                <c:pt idx="53">
                  <c:v>45839</c:v>
                </c:pt>
                <c:pt idx="54">
                  <c:v>45854</c:v>
                </c:pt>
                <c:pt idx="55">
                  <c:v>45931</c:v>
                </c:pt>
                <c:pt idx="56">
                  <c:v>46023</c:v>
                </c:pt>
                <c:pt idx="57">
                  <c:v>46113</c:v>
                </c:pt>
                <c:pt idx="58">
                  <c:v>46174</c:v>
                </c:pt>
                <c:pt idx="59">
                  <c:v>46204</c:v>
                </c:pt>
              </c:numCache>
            </c:numRef>
          </c:cat>
          <c:val>
            <c:numRef>
              <c:f>'SB 10 yr'!$AE$3:$AE$62</c:f>
              <c:numCache>
                <c:formatCode>_("$"* #,##0.0000_);_("$"* \(#,##0.0000\);_("$"* "-"??_);_(@_)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5.026566846256932</c:v>
                </c:pt>
                <c:pt idx="50">
                  <c:v>5.5935168345000008</c:v>
                </c:pt>
                <c:pt idx="51">
                  <c:v>5.6319246426000014</c:v>
                </c:pt>
                <c:pt idx="52">
                  <c:v>5.6449348340999999</c:v>
                </c:pt>
                <c:pt idx="53">
                  <c:v>5.9003414621999992</c:v>
                </c:pt>
                <c:pt idx="54">
                  <c:v>5.9003414621999992</c:v>
                </c:pt>
                <c:pt idx="55">
                  <c:v>5.9220030806999997</c:v>
                </c:pt>
                <c:pt idx="56">
                  <c:v>5.8242009776999994</c:v>
                </c:pt>
                <c:pt idx="57">
                  <c:v>5.8868518736999995</c:v>
                </c:pt>
                <c:pt idx="58">
                  <c:v>5.8857876866999987</c:v>
                </c:pt>
                <c:pt idx="59">
                  <c:v>5.6555853847499993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27-4397-B874-943D71B8A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5978943"/>
        <c:axId val="2001453263"/>
      </c:areaChart>
      <c:dateAx>
        <c:axId val="1955978943"/>
        <c:scaling>
          <c:orientation val="minMax"/>
          <c:max val="46204"/>
          <c:min val="4255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1453263"/>
        <c:crosses val="autoZero"/>
        <c:auto val="1"/>
        <c:lblOffset val="100"/>
        <c:baseTimeUnit val="days"/>
        <c:majorUnit val="6"/>
        <c:majorTimeUnit val="months"/>
      </c:dateAx>
      <c:valAx>
        <c:axId val="200145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597894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342174902130302"/>
          <c:y val="0.90427172475982553"/>
          <c:w val="0.72721932829762226"/>
          <c:h val="9.30361765075593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155014</xdr:colOff>
      <xdr:row>63</xdr:row>
      <xdr:rowOff>139140</xdr:rowOff>
    </xdr:from>
    <xdr:to>
      <xdr:col>24</xdr:col>
      <xdr:colOff>36124</xdr:colOff>
      <xdr:row>94</xdr:row>
      <xdr:rowOff>104589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3037130-EA05-E80D-69CE-C7960D0D7D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445195</xdr:colOff>
      <xdr:row>62</xdr:row>
      <xdr:rowOff>146342</xdr:rowOff>
    </xdr:from>
    <xdr:to>
      <xdr:col>26</xdr:col>
      <xdr:colOff>403634</xdr:colOff>
      <xdr:row>94</xdr:row>
      <xdr:rowOff>66967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C960D7-DD90-F827-2DE7-040C4691C5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95E8-3B74-4541-8C9E-346608128308}">
  <sheetPr>
    <pageSetUpPr fitToPage="1"/>
  </sheetPr>
  <dimension ref="A1:AL63"/>
  <sheetViews>
    <sheetView tabSelected="1" zoomScale="85" zoomScaleNormal="85" zoomScaleSheetLayoutView="85" workbookViewId="0">
      <pane xSplit="1" ySplit="2" topLeftCell="B3" activePane="bottomRight" state="frozen"/>
      <selection activeCell="E69" sqref="E69"/>
      <selection pane="topRight" activeCell="E69" sqref="E69"/>
      <selection pane="bottomLeft" activeCell="E69" sqref="E69"/>
      <selection pane="bottomRight" activeCell="C19" sqref="C19"/>
    </sheetView>
  </sheetViews>
  <sheetFormatPr defaultRowHeight="15" x14ac:dyDescent="0.25"/>
  <cols>
    <col min="1" max="1" width="13.7109375" customWidth="1"/>
    <col min="2" max="2" width="9.7109375" style="54" customWidth="1"/>
    <col min="3" max="3" width="13.5703125" style="56" customWidth="1"/>
    <col min="4" max="4" width="14" style="56" customWidth="1"/>
    <col min="5" max="5" width="8.85546875" style="54" customWidth="1"/>
    <col min="6" max="6" width="11" style="56" bestFit="1" customWidth="1"/>
    <col min="7" max="7" width="8.85546875" customWidth="1"/>
    <col min="8" max="8" width="8.85546875" style="54" customWidth="1"/>
    <col min="9" max="10" width="11" style="56" bestFit="1" customWidth="1"/>
    <col min="11" max="11" width="8.85546875" customWidth="1"/>
    <col min="12" max="12" width="11" style="56" bestFit="1" customWidth="1"/>
    <col min="13" max="13" width="8.85546875" customWidth="1"/>
    <col min="14" max="14" width="12" style="58" bestFit="1" customWidth="1"/>
    <col min="15" max="15" width="11" style="56" bestFit="1" customWidth="1"/>
    <col min="16" max="16" width="11" style="53" customWidth="1"/>
    <col min="17" max="17" width="8.85546875" customWidth="1"/>
    <col min="18" max="19" width="13" customWidth="1"/>
    <col min="20" max="20" width="13.5703125" bestFit="1" customWidth="1"/>
    <col min="21" max="21" width="14.28515625" bestFit="1" customWidth="1"/>
    <col min="28" max="28" width="9.42578125" bestFit="1" customWidth="1"/>
    <col min="34" max="34" width="9.42578125" bestFit="1" customWidth="1"/>
    <col min="35" max="35" width="10.5703125" bestFit="1" customWidth="1"/>
    <col min="37" max="37" width="9.140625" hidden="1" customWidth="1"/>
  </cols>
  <sheetData>
    <row r="1" spans="1:38" x14ac:dyDescent="0.25">
      <c r="A1" s="38" t="s">
        <v>259</v>
      </c>
      <c r="P1" s="56"/>
      <c r="R1" s="38" t="s">
        <v>264</v>
      </c>
      <c r="T1" s="38"/>
      <c r="U1" s="38"/>
      <c r="V1" s="38"/>
      <c r="X1">
        <v>600</v>
      </c>
    </row>
    <row r="2" spans="1:38" x14ac:dyDescent="0.25">
      <c r="B2" s="55" t="s">
        <v>256</v>
      </c>
      <c r="C2" s="57" t="s">
        <v>257</v>
      </c>
      <c r="D2" s="57" t="s">
        <v>258</v>
      </c>
      <c r="E2" s="55" t="s">
        <v>48</v>
      </c>
      <c r="F2" s="57" t="s">
        <v>34</v>
      </c>
      <c r="G2" s="38" t="s">
        <v>0</v>
      </c>
      <c r="H2" s="55" t="s">
        <v>16</v>
      </c>
      <c r="I2" s="57" t="s">
        <v>3</v>
      </c>
      <c r="J2" s="57" t="s">
        <v>32</v>
      </c>
      <c r="K2" s="38" t="s">
        <v>40</v>
      </c>
      <c r="L2" s="57" t="s">
        <v>4</v>
      </c>
      <c r="M2" s="38" t="s">
        <v>13</v>
      </c>
      <c r="N2" s="59" t="s">
        <v>15</v>
      </c>
      <c r="O2" s="57" t="s">
        <v>20</v>
      </c>
      <c r="P2" s="57" t="s">
        <v>291</v>
      </c>
      <c r="Q2" s="38"/>
      <c r="R2" s="38" t="s">
        <v>260</v>
      </c>
      <c r="S2" s="38" t="s">
        <v>256</v>
      </c>
      <c r="T2" s="38" t="s">
        <v>257</v>
      </c>
      <c r="U2" s="38" t="s">
        <v>258</v>
      </c>
      <c r="V2" s="38" t="s">
        <v>48</v>
      </c>
      <c r="W2" s="38" t="s">
        <v>34</v>
      </c>
      <c r="X2" s="38" t="s">
        <v>0</v>
      </c>
      <c r="Y2" s="38" t="s">
        <v>16</v>
      </c>
      <c r="Z2" s="38" t="s">
        <v>3</v>
      </c>
      <c r="AA2" s="38" t="s">
        <v>32</v>
      </c>
      <c r="AB2" s="38" t="s">
        <v>40</v>
      </c>
      <c r="AC2" s="38" t="s">
        <v>4</v>
      </c>
      <c r="AD2" s="38" t="s">
        <v>13</v>
      </c>
      <c r="AE2" s="38" t="s">
        <v>15</v>
      </c>
      <c r="AF2" s="38" t="s">
        <v>20</v>
      </c>
      <c r="AG2" s="38" t="s">
        <v>291</v>
      </c>
      <c r="AH2" s="38"/>
      <c r="AI2" s="38" t="s">
        <v>263</v>
      </c>
      <c r="AJ2" s="38" t="s">
        <v>265</v>
      </c>
      <c r="AL2" s="38" t="s">
        <v>267</v>
      </c>
    </row>
    <row r="3" spans="1:38" x14ac:dyDescent="0.25">
      <c r="A3" s="1">
        <v>42186</v>
      </c>
      <c r="B3" s="54">
        <v>16.5</v>
      </c>
      <c r="C3" s="56">
        <v>8.6499999999999994E-2</v>
      </c>
      <c r="D3" s="56">
        <v>6.6799999999999998E-2</v>
      </c>
      <c r="E3" s="54">
        <v>0.28000000000000003</v>
      </c>
      <c r="F3" s="56">
        <v>1.5900000000000001E-3</v>
      </c>
      <c r="G3" s="40">
        <v>2.2599999999999999E-2</v>
      </c>
      <c r="H3" s="54">
        <v>0</v>
      </c>
      <c r="I3" s="56">
        <v>3.6080000000000001E-2</v>
      </c>
      <c r="J3" s="56">
        <v>0</v>
      </c>
      <c r="K3" s="60">
        <v>0</v>
      </c>
      <c r="L3" s="56">
        <v>4.4999999999999999E-4</v>
      </c>
      <c r="M3" s="40">
        <v>0.02</v>
      </c>
      <c r="N3" s="58">
        <v>1.74E-3</v>
      </c>
      <c r="O3" s="56">
        <v>0</v>
      </c>
      <c r="P3" s="53">
        <v>0</v>
      </c>
      <c r="R3" s="1">
        <f t="shared" ref="R3:R54" si="0">A3</f>
        <v>42186</v>
      </c>
      <c r="S3" s="43">
        <f t="shared" ref="S3:S26" si="1">+B3</f>
        <v>16.5</v>
      </c>
      <c r="T3" s="43">
        <f t="shared" ref="T3:T16" si="2">+$X$1*C3</f>
        <v>51.9</v>
      </c>
      <c r="U3" s="43">
        <v>0</v>
      </c>
      <c r="V3" s="43">
        <f t="shared" ref="V3:V58" si="3">+E3</f>
        <v>0.28000000000000003</v>
      </c>
      <c r="W3" s="43">
        <f t="shared" ref="W3:W26" si="4">+$X$1*F3</f>
        <v>0.95400000000000007</v>
      </c>
      <c r="X3" s="43">
        <f t="shared" ref="X3:X26" si="5">+G3*(S3+T3+U3+AB3+Z3+W3+AE3+AF3+AC3)</f>
        <v>2.0863415999999995</v>
      </c>
      <c r="Y3" s="43">
        <f t="shared" ref="Y3:Y26" si="6">+H3</f>
        <v>0</v>
      </c>
      <c r="Z3" s="43">
        <f t="shared" ref="Z3:Z26" si="7">+$X$1*I3</f>
        <v>21.648</v>
      </c>
      <c r="AA3" s="43">
        <f t="shared" ref="AA3:AA26" si="8">+$X$1*J3</f>
        <v>0</v>
      </c>
      <c r="AB3" s="43">
        <f t="shared" ref="AB3:AB26" si="9">+K3*(S3+T3+U3)</f>
        <v>0</v>
      </c>
      <c r="AC3" s="43">
        <f t="shared" ref="AC3:AC26" si="10">+$X$1*L3</f>
        <v>0.27</v>
      </c>
      <c r="AD3" s="43">
        <f t="shared" ref="AD3:AD26" si="11">+M3*(S3+T3+U3+W3+Z3+AB3+AC3+AE3+X3)</f>
        <v>1.8880468319999997</v>
      </c>
      <c r="AE3" s="43">
        <f t="shared" ref="AE3:AE26" si="12">+$X$1*N3</f>
        <v>1.044</v>
      </c>
      <c r="AF3" s="43">
        <f t="shared" ref="AF3:AF26" si="13">+$X$1*O3</f>
        <v>0</v>
      </c>
      <c r="AG3" s="43">
        <f t="shared" ref="AG3:AG53" si="14">+P3*(S3+T3+U3+W3+Z3+AB3+AC3+AE3+X3)</f>
        <v>0</v>
      </c>
      <c r="AH3" s="42"/>
      <c r="AI3" s="42">
        <f t="shared" ref="AI3:AI27" si="15">SUM(S3:AH3)</f>
        <v>96.570388431999987</v>
      </c>
      <c r="AJ3" s="44" t="e">
        <f>+(AI3-#REF!)/#REF!</f>
        <v>#REF!</v>
      </c>
    </row>
    <row r="4" spans="1:38" x14ac:dyDescent="0.25">
      <c r="A4" s="1">
        <v>42278</v>
      </c>
      <c r="B4" s="54">
        <v>16.5</v>
      </c>
      <c r="C4" s="56">
        <v>8.6499999999999994E-2</v>
      </c>
      <c r="D4" s="56">
        <v>6.6799999999999998E-2</v>
      </c>
      <c r="E4" s="54">
        <v>0.28000000000000003</v>
      </c>
      <c r="F4" s="56">
        <v>1.5900000000000001E-3</v>
      </c>
      <c r="G4" s="40">
        <v>2.2599999999999999E-2</v>
      </c>
      <c r="H4" s="54">
        <v>0</v>
      </c>
      <c r="I4" s="56">
        <v>4.5519999999999998E-2</v>
      </c>
      <c r="J4" s="56">
        <v>0</v>
      </c>
      <c r="K4" s="60">
        <v>0</v>
      </c>
      <c r="L4" s="56">
        <v>4.4999999999999999E-4</v>
      </c>
      <c r="M4" s="40">
        <v>0.02</v>
      </c>
      <c r="N4" s="58">
        <v>1.74E-3</v>
      </c>
      <c r="O4" s="56">
        <v>0</v>
      </c>
      <c r="P4" s="53">
        <v>0</v>
      </c>
      <c r="R4" s="1">
        <f t="shared" si="0"/>
        <v>42278</v>
      </c>
      <c r="S4" s="43">
        <f t="shared" si="1"/>
        <v>16.5</v>
      </c>
      <c r="T4" s="43">
        <f t="shared" si="2"/>
        <v>51.9</v>
      </c>
      <c r="U4" s="43">
        <v>0</v>
      </c>
      <c r="V4" s="43">
        <f t="shared" si="3"/>
        <v>0.28000000000000003</v>
      </c>
      <c r="W4" s="43">
        <f t="shared" si="4"/>
        <v>0.95400000000000007</v>
      </c>
      <c r="X4" s="43">
        <f t="shared" si="5"/>
        <v>2.2143479999999998</v>
      </c>
      <c r="Y4" s="43">
        <f t="shared" si="6"/>
        <v>0</v>
      </c>
      <c r="Z4" s="43">
        <f t="shared" si="7"/>
        <v>27.311999999999998</v>
      </c>
      <c r="AA4" s="43">
        <f t="shared" si="8"/>
        <v>0</v>
      </c>
      <c r="AB4" s="43">
        <f t="shared" si="9"/>
        <v>0</v>
      </c>
      <c r="AC4" s="43">
        <f t="shared" si="10"/>
        <v>0.27</v>
      </c>
      <c r="AD4" s="43">
        <f t="shared" si="11"/>
        <v>2.00388696</v>
      </c>
      <c r="AE4" s="43">
        <f t="shared" si="12"/>
        <v>1.044</v>
      </c>
      <c r="AF4" s="43">
        <f t="shared" si="13"/>
        <v>0</v>
      </c>
      <c r="AG4" s="43">
        <f t="shared" si="14"/>
        <v>0</v>
      </c>
      <c r="AH4" s="42"/>
      <c r="AI4" s="42">
        <f t="shared" si="15"/>
        <v>102.47823495999999</v>
      </c>
      <c r="AJ4" s="44">
        <f t="shared" ref="AJ4:AJ43" si="16">+(AI4-AI3)/AI3</f>
        <v>6.1176584498880998E-2</v>
      </c>
    </row>
    <row r="5" spans="1:38" x14ac:dyDescent="0.25">
      <c r="A5" s="1">
        <v>42370</v>
      </c>
      <c r="B5" s="54">
        <v>16.5</v>
      </c>
      <c r="C5" s="56">
        <v>8.6499999999999994E-2</v>
      </c>
      <c r="D5" s="56">
        <v>6.6799999999999998E-2</v>
      </c>
      <c r="E5" s="54">
        <v>0.28000000000000003</v>
      </c>
      <c r="F5" s="56">
        <v>2.8E-3</v>
      </c>
      <c r="G5" s="40">
        <v>2.2599999999999999E-2</v>
      </c>
      <c r="H5" s="54">
        <v>0</v>
      </c>
      <c r="I5" s="56">
        <v>4.5519999999999998E-2</v>
      </c>
      <c r="J5" s="56">
        <v>0</v>
      </c>
      <c r="K5" s="60">
        <v>0</v>
      </c>
      <c r="L5" s="56">
        <v>4.0000000000000002E-4</v>
      </c>
      <c r="M5" s="40">
        <v>0.02</v>
      </c>
      <c r="N5" s="58">
        <v>1.266E-3</v>
      </c>
      <c r="O5" s="56">
        <v>0</v>
      </c>
      <c r="P5" s="53">
        <v>0</v>
      </c>
      <c r="R5" s="1">
        <f t="shared" si="0"/>
        <v>42370</v>
      </c>
      <c r="S5" s="43">
        <f t="shared" si="1"/>
        <v>16.5</v>
      </c>
      <c r="T5" s="43">
        <f t="shared" si="2"/>
        <v>51.9</v>
      </c>
      <c r="U5" s="43">
        <v>0</v>
      </c>
      <c r="V5" s="43">
        <f t="shared" si="3"/>
        <v>0.28000000000000003</v>
      </c>
      <c r="W5" s="43">
        <f t="shared" si="4"/>
        <v>1.68</v>
      </c>
      <c r="X5" s="43">
        <f t="shared" si="5"/>
        <v>2.22365016</v>
      </c>
      <c r="Y5" s="43">
        <f t="shared" si="6"/>
        <v>0</v>
      </c>
      <c r="Z5" s="43">
        <f t="shared" si="7"/>
        <v>27.311999999999998</v>
      </c>
      <c r="AA5" s="43">
        <f t="shared" si="8"/>
        <v>0</v>
      </c>
      <c r="AB5" s="43">
        <f t="shared" si="9"/>
        <v>0</v>
      </c>
      <c r="AC5" s="43">
        <f t="shared" si="10"/>
        <v>0.24000000000000002</v>
      </c>
      <c r="AD5" s="43">
        <f t="shared" si="11"/>
        <v>2.0123050032000003</v>
      </c>
      <c r="AE5" s="43">
        <f t="shared" si="12"/>
        <v>0.75959999999999994</v>
      </c>
      <c r="AF5" s="43">
        <f t="shared" si="13"/>
        <v>0</v>
      </c>
      <c r="AG5" s="43">
        <f t="shared" si="14"/>
        <v>0</v>
      </c>
      <c r="AH5" s="42"/>
      <c r="AI5" s="42">
        <f t="shared" si="15"/>
        <v>102.90755516320002</v>
      </c>
      <c r="AJ5" s="44">
        <f t="shared" si="16"/>
        <v>4.1893793678979361E-3</v>
      </c>
      <c r="AK5" s="45">
        <v>246.643</v>
      </c>
      <c r="AL5" s="44" t="e">
        <f>+(AK5-#REF!)/#REF!</f>
        <v>#REF!</v>
      </c>
    </row>
    <row r="6" spans="1:38" x14ac:dyDescent="0.25">
      <c r="A6" s="1">
        <v>42401</v>
      </c>
      <c r="B6" s="54">
        <v>16.5</v>
      </c>
      <c r="C6" s="56">
        <v>8.6499999999999994E-2</v>
      </c>
      <c r="D6" s="56">
        <v>6.6799999999999998E-2</v>
      </c>
      <c r="E6" s="54">
        <v>0.28000000000000003</v>
      </c>
      <c r="F6" s="56">
        <v>2.8E-3</v>
      </c>
      <c r="G6" s="40">
        <v>2.5399999999999999E-2</v>
      </c>
      <c r="H6" s="54">
        <v>0</v>
      </c>
      <c r="I6" s="56">
        <v>4.5519999999999998E-2</v>
      </c>
      <c r="J6" s="56">
        <v>0</v>
      </c>
      <c r="K6" s="60">
        <v>0</v>
      </c>
      <c r="L6" s="56">
        <v>4.0000000000000002E-4</v>
      </c>
      <c r="M6" s="40">
        <v>0.02</v>
      </c>
      <c r="N6" s="58">
        <v>1.266E-3</v>
      </c>
      <c r="O6" s="56">
        <v>0</v>
      </c>
      <c r="P6" s="53">
        <v>0</v>
      </c>
      <c r="R6" s="1">
        <f t="shared" si="0"/>
        <v>42401</v>
      </c>
      <c r="S6" s="43">
        <f t="shared" si="1"/>
        <v>16.5</v>
      </c>
      <c r="T6" s="43">
        <f t="shared" si="2"/>
        <v>51.9</v>
      </c>
      <c r="U6" s="43">
        <v>0</v>
      </c>
      <c r="V6" s="43">
        <f t="shared" si="3"/>
        <v>0.28000000000000003</v>
      </c>
      <c r="W6" s="43">
        <f t="shared" si="4"/>
        <v>1.68</v>
      </c>
      <c r="X6" s="43">
        <f t="shared" si="5"/>
        <v>2.4991466400000002</v>
      </c>
      <c r="Y6" s="43">
        <f t="shared" si="6"/>
        <v>0</v>
      </c>
      <c r="Z6" s="43">
        <f t="shared" si="7"/>
        <v>27.311999999999998</v>
      </c>
      <c r="AA6" s="43">
        <f t="shared" si="8"/>
        <v>0</v>
      </c>
      <c r="AB6" s="43">
        <f t="shared" si="9"/>
        <v>0</v>
      </c>
      <c r="AC6" s="43">
        <f t="shared" si="10"/>
        <v>0.24000000000000002</v>
      </c>
      <c r="AD6" s="43">
        <f t="shared" si="11"/>
        <v>2.0178149328000003</v>
      </c>
      <c r="AE6" s="43">
        <f t="shared" si="12"/>
        <v>0.75959999999999994</v>
      </c>
      <c r="AF6" s="43">
        <f t="shared" si="13"/>
        <v>0</v>
      </c>
      <c r="AG6" s="43">
        <f t="shared" si="14"/>
        <v>0</v>
      </c>
      <c r="AH6" s="42"/>
      <c r="AI6" s="42">
        <f t="shared" si="15"/>
        <v>103.18856157280001</v>
      </c>
      <c r="AJ6" s="44">
        <f t="shared" si="16"/>
        <v>2.7306684057778956E-3</v>
      </c>
    </row>
    <row r="7" spans="1:38" x14ac:dyDescent="0.25">
      <c r="A7" s="1">
        <v>42461</v>
      </c>
      <c r="B7" s="54">
        <v>16.5</v>
      </c>
      <c r="C7" s="56">
        <v>8.6499999999999994E-2</v>
      </c>
      <c r="D7" s="56">
        <v>6.6799999999999998E-2</v>
      </c>
      <c r="E7" s="54">
        <v>0.28000000000000003</v>
      </c>
      <c r="F7" s="56">
        <v>2.8E-3</v>
      </c>
      <c r="G7" s="40">
        <v>2.5399999999999999E-2</v>
      </c>
      <c r="H7" s="54">
        <v>0</v>
      </c>
      <c r="I7" s="56">
        <v>4.5519999999999998E-2</v>
      </c>
      <c r="J7" s="56">
        <v>0</v>
      </c>
      <c r="K7" s="60">
        <v>0</v>
      </c>
      <c r="L7" s="56">
        <v>4.0000000000000002E-4</v>
      </c>
      <c r="M7" s="40">
        <v>0.02</v>
      </c>
      <c r="N7" s="58">
        <v>1.266E-3</v>
      </c>
      <c r="O7" s="56">
        <v>0</v>
      </c>
      <c r="P7" s="53">
        <v>0</v>
      </c>
      <c r="R7" s="1">
        <f t="shared" si="0"/>
        <v>42461</v>
      </c>
      <c r="S7" s="43">
        <f t="shared" si="1"/>
        <v>16.5</v>
      </c>
      <c r="T7" s="43">
        <f t="shared" si="2"/>
        <v>51.9</v>
      </c>
      <c r="U7" s="43">
        <v>0</v>
      </c>
      <c r="V7" s="43">
        <f t="shared" si="3"/>
        <v>0.28000000000000003</v>
      </c>
      <c r="W7" s="43">
        <f t="shared" si="4"/>
        <v>1.68</v>
      </c>
      <c r="X7" s="43">
        <f t="shared" si="5"/>
        <v>2.4991466400000002</v>
      </c>
      <c r="Y7" s="43">
        <f t="shared" si="6"/>
        <v>0</v>
      </c>
      <c r="Z7" s="43">
        <f t="shared" si="7"/>
        <v>27.311999999999998</v>
      </c>
      <c r="AA7" s="43">
        <f t="shared" si="8"/>
        <v>0</v>
      </c>
      <c r="AB7" s="43">
        <f t="shared" si="9"/>
        <v>0</v>
      </c>
      <c r="AC7" s="43">
        <f t="shared" si="10"/>
        <v>0.24000000000000002</v>
      </c>
      <c r="AD7" s="43">
        <f t="shared" si="11"/>
        <v>2.0178149328000003</v>
      </c>
      <c r="AE7" s="43">
        <f t="shared" si="12"/>
        <v>0.75959999999999994</v>
      </c>
      <c r="AF7" s="43">
        <f t="shared" si="13"/>
        <v>0</v>
      </c>
      <c r="AG7" s="43">
        <f t="shared" si="14"/>
        <v>0</v>
      </c>
      <c r="AH7" s="42"/>
      <c r="AI7" s="42">
        <f t="shared" si="15"/>
        <v>103.18856157280001</v>
      </c>
      <c r="AJ7" s="44">
        <f t="shared" si="16"/>
        <v>0</v>
      </c>
    </row>
    <row r="8" spans="1:38" x14ac:dyDescent="0.25">
      <c r="A8" s="1">
        <v>42552</v>
      </c>
      <c r="B8" s="54">
        <v>16.5</v>
      </c>
      <c r="C8" s="56">
        <v>8.6499999999999994E-2</v>
      </c>
      <c r="D8" s="56">
        <v>6.6799999999999998E-2</v>
      </c>
      <c r="E8" s="54">
        <v>0.28000000000000003</v>
      </c>
      <c r="F8" s="56">
        <v>3.2299999999999998E-3</v>
      </c>
      <c r="G8" s="40">
        <v>3.1800000000000002E-2</v>
      </c>
      <c r="H8" s="54">
        <v>0</v>
      </c>
      <c r="I8" s="56">
        <v>3.6200000000000003E-2</v>
      </c>
      <c r="J8" s="56">
        <v>0</v>
      </c>
      <c r="K8" s="60">
        <v>0</v>
      </c>
      <c r="L8" s="56">
        <v>4.0000000000000002E-4</v>
      </c>
      <c r="M8" s="40">
        <v>0.02</v>
      </c>
      <c r="N8" s="58">
        <v>1.266E-3</v>
      </c>
      <c r="O8" s="56">
        <v>0</v>
      </c>
      <c r="P8" s="53">
        <v>0</v>
      </c>
      <c r="R8" s="1">
        <f t="shared" si="0"/>
        <v>42552</v>
      </c>
      <c r="S8" s="43">
        <f t="shared" si="1"/>
        <v>16.5</v>
      </c>
      <c r="T8" s="43">
        <f t="shared" si="2"/>
        <v>51.9</v>
      </c>
      <c r="U8" s="43">
        <v>0</v>
      </c>
      <c r="V8" s="43">
        <f t="shared" si="3"/>
        <v>0.28000000000000003</v>
      </c>
      <c r="W8" s="43">
        <f t="shared" si="4"/>
        <v>1.9379999999999999</v>
      </c>
      <c r="X8" s="43">
        <f t="shared" si="5"/>
        <v>2.9592316800000003</v>
      </c>
      <c r="Y8" s="43">
        <f t="shared" si="6"/>
        <v>0</v>
      </c>
      <c r="Z8" s="43">
        <f t="shared" si="7"/>
        <v>21.720000000000002</v>
      </c>
      <c r="AA8" s="43">
        <f t="shared" si="8"/>
        <v>0</v>
      </c>
      <c r="AB8" s="43">
        <f t="shared" si="9"/>
        <v>0</v>
      </c>
      <c r="AC8" s="43">
        <f t="shared" si="10"/>
        <v>0.24000000000000002</v>
      </c>
      <c r="AD8" s="43">
        <f t="shared" si="11"/>
        <v>1.9203366336000003</v>
      </c>
      <c r="AE8" s="43">
        <f t="shared" si="12"/>
        <v>0.75959999999999994</v>
      </c>
      <c r="AF8" s="43">
        <f t="shared" si="13"/>
        <v>0</v>
      </c>
      <c r="AG8" s="43">
        <f t="shared" si="14"/>
        <v>0</v>
      </c>
      <c r="AH8" s="42"/>
      <c r="AI8" s="42">
        <f t="shared" si="15"/>
        <v>98.217168313600013</v>
      </c>
      <c r="AJ8" s="44">
        <f t="shared" si="16"/>
        <v>-4.8177755202960727E-2</v>
      </c>
    </row>
    <row r="9" spans="1:38" ht="15.75" thickBot="1" x14ac:dyDescent="0.3">
      <c r="A9" s="1">
        <v>42644</v>
      </c>
      <c r="B9" s="54">
        <v>16.5</v>
      </c>
      <c r="C9" s="56">
        <v>8.6499999999999994E-2</v>
      </c>
      <c r="D9" s="56">
        <v>6.6799999999999998E-2</v>
      </c>
      <c r="E9" s="54">
        <v>0.28000000000000003</v>
      </c>
      <c r="F9" s="56">
        <v>3.2299999999999998E-3</v>
      </c>
      <c r="G9" s="40">
        <v>3.1800000000000002E-2</v>
      </c>
      <c r="H9" s="54">
        <v>0</v>
      </c>
      <c r="I9" s="56">
        <v>4.0189999999999997E-2</v>
      </c>
      <c r="J9" s="56">
        <v>0</v>
      </c>
      <c r="K9" s="60">
        <v>0</v>
      </c>
      <c r="L9" s="56">
        <v>4.0000000000000002E-4</v>
      </c>
      <c r="M9" s="40">
        <v>0.02</v>
      </c>
      <c r="N9" s="58">
        <v>1.266E-3</v>
      </c>
      <c r="O9" s="56">
        <v>0</v>
      </c>
      <c r="P9" s="53">
        <v>0</v>
      </c>
      <c r="R9" s="1">
        <f t="shared" si="0"/>
        <v>42644</v>
      </c>
      <c r="S9" s="43">
        <f t="shared" si="1"/>
        <v>16.5</v>
      </c>
      <c r="T9" s="43">
        <f t="shared" si="2"/>
        <v>51.9</v>
      </c>
      <c r="U9" s="43">
        <v>0</v>
      </c>
      <c r="V9" s="43">
        <f t="shared" si="3"/>
        <v>0.28000000000000003</v>
      </c>
      <c r="W9" s="43">
        <f t="shared" si="4"/>
        <v>1.9379999999999999</v>
      </c>
      <c r="X9" s="43">
        <f t="shared" si="5"/>
        <v>3.0353608800000007</v>
      </c>
      <c r="Y9" s="43">
        <f t="shared" si="6"/>
        <v>0</v>
      </c>
      <c r="Z9" s="43">
        <f t="shared" si="7"/>
        <v>24.113999999999997</v>
      </c>
      <c r="AA9" s="43">
        <f t="shared" si="8"/>
        <v>0</v>
      </c>
      <c r="AB9" s="43">
        <f t="shared" si="9"/>
        <v>0</v>
      </c>
      <c r="AC9" s="43">
        <f t="shared" si="10"/>
        <v>0.24000000000000002</v>
      </c>
      <c r="AD9" s="43">
        <f t="shared" si="11"/>
        <v>1.9697392175999999</v>
      </c>
      <c r="AE9" s="43">
        <f t="shared" si="12"/>
        <v>0.75959999999999994</v>
      </c>
      <c r="AF9" s="43">
        <f t="shared" si="13"/>
        <v>0</v>
      </c>
      <c r="AG9" s="43">
        <f t="shared" si="14"/>
        <v>0</v>
      </c>
      <c r="AH9" s="42"/>
      <c r="AI9" s="42">
        <f t="shared" si="15"/>
        <v>100.73670009760001</v>
      </c>
      <c r="AJ9" s="44">
        <f t="shared" si="16"/>
        <v>2.565266161976203E-2</v>
      </c>
    </row>
    <row r="10" spans="1:38" ht="15.75" thickBot="1" x14ac:dyDescent="0.3">
      <c r="A10" s="1">
        <v>42736</v>
      </c>
      <c r="B10" s="54">
        <v>16.5</v>
      </c>
      <c r="C10" s="56">
        <v>8.6499999999999994E-2</v>
      </c>
      <c r="D10" s="56">
        <v>6.6799999999999998E-2</v>
      </c>
      <c r="E10" s="54">
        <v>0.28000000000000003</v>
      </c>
      <c r="F10" s="56">
        <v>0</v>
      </c>
      <c r="G10" s="40">
        <v>3.1800000000000002E-2</v>
      </c>
      <c r="H10" s="54">
        <v>0</v>
      </c>
      <c r="I10" s="56">
        <v>3.3349999999999998E-2</v>
      </c>
      <c r="J10" s="56">
        <v>0</v>
      </c>
      <c r="K10" s="61">
        <v>2.3552E-2</v>
      </c>
      <c r="L10" s="56">
        <v>5.6999999999999998E-4</v>
      </c>
      <c r="M10" s="40">
        <v>0.02</v>
      </c>
      <c r="N10" s="58">
        <v>1.266E-3</v>
      </c>
      <c r="O10" s="56">
        <v>0</v>
      </c>
      <c r="P10" s="53">
        <v>0</v>
      </c>
      <c r="R10" s="1">
        <f t="shared" si="0"/>
        <v>42736</v>
      </c>
      <c r="S10" s="43">
        <f t="shared" si="1"/>
        <v>16.5</v>
      </c>
      <c r="T10" s="43">
        <f t="shared" si="2"/>
        <v>51.9</v>
      </c>
      <c r="U10" s="43">
        <v>0</v>
      </c>
      <c r="V10" s="43">
        <f t="shared" si="3"/>
        <v>0.28000000000000003</v>
      </c>
      <c r="W10" s="43">
        <f t="shared" si="4"/>
        <v>0</v>
      </c>
      <c r="X10" s="43">
        <f t="shared" si="5"/>
        <v>2.89769730624</v>
      </c>
      <c r="Y10" s="43">
        <f t="shared" si="6"/>
        <v>0</v>
      </c>
      <c r="Z10" s="43">
        <f t="shared" si="7"/>
        <v>20.009999999999998</v>
      </c>
      <c r="AA10" s="43">
        <f t="shared" si="8"/>
        <v>0</v>
      </c>
      <c r="AB10" s="43">
        <f t="shared" si="9"/>
        <v>1.6109568000000001</v>
      </c>
      <c r="AC10" s="43">
        <f t="shared" si="10"/>
        <v>0.34199999999999997</v>
      </c>
      <c r="AD10" s="43">
        <f t="shared" si="11"/>
        <v>1.8804050821248002</v>
      </c>
      <c r="AE10" s="43">
        <f t="shared" si="12"/>
        <v>0.75959999999999994</v>
      </c>
      <c r="AF10" s="43">
        <f t="shared" si="13"/>
        <v>0</v>
      </c>
      <c r="AG10" s="43">
        <f t="shared" si="14"/>
        <v>0</v>
      </c>
      <c r="AH10" s="42"/>
      <c r="AI10" s="42">
        <f t="shared" si="15"/>
        <v>96.180659188364814</v>
      </c>
      <c r="AJ10" s="44">
        <f t="shared" si="16"/>
        <v>-4.5227220117603772E-2</v>
      </c>
      <c r="AK10" s="46">
        <v>254.995</v>
      </c>
      <c r="AL10" s="44">
        <f>+(AK10-AK5)/AK5</f>
        <v>3.386270844905391E-2</v>
      </c>
    </row>
    <row r="11" spans="1:38" x14ac:dyDescent="0.25">
      <c r="A11" s="1">
        <v>42767</v>
      </c>
      <c r="B11" s="54">
        <v>16.5</v>
      </c>
      <c r="C11" s="56">
        <v>8.6499999999999994E-2</v>
      </c>
      <c r="D11" s="56">
        <v>6.6799999999999998E-2</v>
      </c>
      <c r="E11" s="54">
        <v>0.28000000000000003</v>
      </c>
      <c r="F11" s="56">
        <v>0</v>
      </c>
      <c r="G11" s="40">
        <v>3.1800000000000002E-2</v>
      </c>
      <c r="H11" s="54">
        <v>0</v>
      </c>
      <c r="I11" s="56">
        <v>3.3349999999999998E-2</v>
      </c>
      <c r="J11" s="56">
        <v>0</v>
      </c>
      <c r="K11" s="61">
        <v>2.3552E-2</v>
      </c>
      <c r="L11" s="56">
        <v>5.6999999999999998E-4</v>
      </c>
      <c r="M11" s="40">
        <v>0.02</v>
      </c>
      <c r="N11" s="58">
        <v>1.266E-3</v>
      </c>
      <c r="O11" s="56">
        <v>0</v>
      </c>
      <c r="P11" s="53">
        <v>0</v>
      </c>
      <c r="R11" s="1">
        <f t="shared" si="0"/>
        <v>42767</v>
      </c>
      <c r="S11" s="43">
        <f t="shared" si="1"/>
        <v>16.5</v>
      </c>
      <c r="T11" s="43">
        <f t="shared" si="2"/>
        <v>51.9</v>
      </c>
      <c r="U11" s="43">
        <v>0</v>
      </c>
      <c r="V11" s="43">
        <f t="shared" si="3"/>
        <v>0.28000000000000003</v>
      </c>
      <c r="W11" s="43">
        <f t="shared" si="4"/>
        <v>0</v>
      </c>
      <c r="X11" s="43">
        <f t="shared" si="5"/>
        <v>2.89769730624</v>
      </c>
      <c r="Y11" s="43">
        <f t="shared" si="6"/>
        <v>0</v>
      </c>
      <c r="Z11" s="43">
        <f t="shared" si="7"/>
        <v>20.009999999999998</v>
      </c>
      <c r="AA11" s="43">
        <f t="shared" si="8"/>
        <v>0</v>
      </c>
      <c r="AB11" s="43">
        <f t="shared" si="9"/>
        <v>1.6109568000000001</v>
      </c>
      <c r="AC11" s="43">
        <f t="shared" si="10"/>
        <v>0.34199999999999997</v>
      </c>
      <c r="AD11" s="43">
        <f t="shared" si="11"/>
        <v>1.8804050821248002</v>
      </c>
      <c r="AE11" s="43">
        <f t="shared" si="12"/>
        <v>0.75959999999999994</v>
      </c>
      <c r="AF11" s="43">
        <f t="shared" si="13"/>
        <v>0</v>
      </c>
      <c r="AG11" s="43">
        <f t="shared" si="14"/>
        <v>0</v>
      </c>
      <c r="AH11" s="42"/>
      <c r="AI11" s="42">
        <f t="shared" si="15"/>
        <v>96.180659188364814</v>
      </c>
      <c r="AJ11" s="44">
        <f t="shared" si="16"/>
        <v>0</v>
      </c>
    </row>
    <row r="12" spans="1:38" x14ac:dyDescent="0.25">
      <c r="A12" s="1">
        <v>42826</v>
      </c>
      <c r="B12" s="54">
        <v>16.5</v>
      </c>
      <c r="C12" s="56">
        <v>8.6499999999999994E-2</v>
      </c>
      <c r="D12" s="56">
        <v>6.6799999999999998E-2</v>
      </c>
      <c r="E12" s="54">
        <v>0.28000000000000003</v>
      </c>
      <c r="F12" s="56">
        <v>0</v>
      </c>
      <c r="G12" s="40">
        <v>3.1800000000000002E-2</v>
      </c>
      <c r="H12" s="54">
        <v>0</v>
      </c>
      <c r="I12" s="56">
        <v>3.9969999999999999E-2</v>
      </c>
      <c r="J12" s="56">
        <v>0</v>
      </c>
      <c r="K12" s="61">
        <v>2.3552E-2</v>
      </c>
      <c r="L12" s="56">
        <v>5.6999999999999998E-4</v>
      </c>
      <c r="M12" s="40">
        <v>0.02</v>
      </c>
      <c r="N12" s="58">
        <v>1.266E-3</v>
      </c>
      <c r="O12" s="56">
        <v>0</v>
      </c>
      <c r="P12" s="53">
        <v>0</v>
      </c>
      <c r="R12" s="1">
        <f t="shared" si="0"/>
        <v>42826</v>
      </c>
      <c r="S12" s="43">
        <f t="shared" si="1"/>
        <v>16.5</v>
      </c>
      <c r="T12" s="43">
        <f t="shared" si="2"/>
        <v>51.9</v>
      </c>
      <c r="U12" s="43">
        <v>0</v>
      </c>
      <c r="V12" s="43">
        <f t="shared" si="3"/>
        <v>0.28000000000000003</v>
      </c>
      <c r="W12" s="43">
        <f t="shared" si="4"/>
        <v>0</v>
      </c>
      <c r="X12" s="43">
        <f t="shared" si="5"/>
        <v>3.0240069062400003</v>
      </c>
      <c r="Y12" s="43">
        <f t="shared" si="6"/>
        <v>0</v>
      </c>
      <c r="Z12" s="43">
        <f t="shared" si="7"/>
        <v>23.981999999999999</v>
      </c>
      <c r="AA12" s="43">
        <f t="shared" si="8"/>
        <v>0</v>
      </c>
      <c r="AB12" s="43">
        <f t="shared" si="9"/>
        <v>1.6109568000000001</v>
      </c>
      <c r="AC12" s="43">
        <f t="shared" si="10"/>
        <v>0.34199999999999997</v>
      </c>
      <c r="AD12" s="43">
        <f t="shared" si="11"/>
        <v>1.9623712741248003</v>
      </c>
      <c r="AE12" s="43">
        <f t="shared" si="12"/>
        <v>0.75959999999999994</v>
      </c>
      <c r="AF12" s="43">
        <f t="shared" si="13"/>
        <v>0</v>
      </c>
      <c r="AG12" s="43">
        <f t="shared" si="14"/>
        <v>0</v>
      </c>
      <c r="AH12" s="42"/>
      <c r="AI12" s="42">
        <f t="shared" si="15"/>
        <v>100.36093498036482</v>
      </c>
      <c r="AJ12" s="44">
        <f t="shared" si="16"/>
        <v>4.3462748407797361E-2</v>
      </c>
    </row>
    <row r="13" spans="1:38" x14ac:dyDescent="0.25">
      <c r="A13" s="1">
        <v>42917</v>
      </c>
      <c r="B13" s="54">
        <v>16.5</v>
      </c>
      <c r="C13" s="56">
        <v>8.6499999999999994E-2</v>
      </c>
      <c r="D13" s="56">
        <v>6.6799999999999998E-2</v>
      </c>
      <c r="E13" s="54">
        <v>0.28000000000000003</v>
      </c>
      <c r="F13" s="56">
        <v>3.7299999999999998E-3</v>
      </c>
      <c r="G13" s="40">
        <v>2.6200000000000001E-2</v>
      </c>
      <c r="H13" s="54">
        <v>0</v>
      </c>
      <c r="I13" s="56">
        <v>3.143E-2</v>
      </c>
      <c r="J13" s="56">
        <v>0</v>
      </c>
      <c r="K13" s="61">
        <v>2.3552E-2</v>
      </c>
      <c r="L13" s="56">
        <v>5.6999999999999998E-4</v>
      </c>
      <c r="M13" s="40">
        <v>0.02</v>
      </c>
      <c r="N13" s="58">
        <v>1.722E-3</v>
      </c>
      <c r="O13" s="56">
        <v>0</v>
      </c>
      <c r="P13" s="53">
        <v>0</v>
      </c>
      <c r="R13" s="1">
        <f t="shared" si="0"/>
        <v>42917</v>
      </c>
      <c r="S13" s="43">
        <f t="shared" si="1"/>
        <v>16.5</v>
      </c>
      <c r="T13" s="43">
        <f t="shared" si="2"/>
        <v>51.9</v>
      </c>
      <c r="U13" s="43">
        <v>0</v>
      </c>
      <c r="V13" s="43">
        <f t="shared" si="3"/>
        <v>0.28000000000000003</v>
      </c>
      <c r="W13" s="43">
        <f t="shared" si="4"/>
        <v>2.238</v>
      </c>
      <c r="X13" s="43">
        <f t="shared" si="5"/>
        <v>2.4230325081599999</v>
      </c>
      <c r="Y13" s="43">
        <f t="shared" si="6"/>
        <v>0</v>
      </c>
      <c r="Z13" s="43">
        <f t="shared" si="7"/>
        <v>18.858000000000001</v>
      </c>
      <c r="AA13" s="43">
        <f t="shared" si="8"/>
        <v>0</v>
      </c>
      <c r="AB13" s="43">
        <f t="shared" si="9"/>
        <v>1.6109568000000001</v>
      </c>
      <c r="AC13" s="43">
        <f t="shared" si="10"/>
        <v>0.34199999999999997</v>
      </c>
      <c r="AD13" s="43">
        <f t="shared" si="11"/>
        <v>1.8981037861632002</v>
      </c>
      <c r="AE13" s="43">
        <f t="shared" si="12"/>
        <v>1.0331999999999999</v>
      </c>
      <c r="AF13" s="43">
        <f t="shared" si="13"/>
        <v>0</v>
      </c>
      <c r="AG13" s="43">
        <f t="shared" si="14"/>
        <v>0</v>
      </c>
      <c r="AH13" s="42"/>
      <c r="AI13" s="42">
        <f t="shared" si="15"/>
        <v>97.08329309432321</v>
      </c>
      <c r="AJ13" s="44">
        <f t="shared" si="16"/>
        <v>-3.2658542755533954E-2</v>
      </c>
    </row>
    <row r="14" spans="1:38" x14ac:dyDescent="0.25">
      <c r="A14" s="1">
        <v>43009</v>
      </c>
      <c r="B14" s="54">
        <v>16.5</v>
      </c>
      <c r="C14" s="56">
        <v>8.6499999999999994E-2</v>
      </c>
      <c r="D14" s="56">
        <v>6.6799999999999998E-2</v>
      </c>
      <c r="E14" s="54">
        <v>0.31</v>
      </c>
      <c r="F14" s="56">
        <v>3.7299999999999998E-3</v>
      </c>
      <c r="G14" s="40">
        <v>2.8500000000000001E-2</v>
      </c>
      <c r="H14" s="54">
        <v>0</v>
      </c>
      <c r="I14" s="56">
        <v>4.052E-2</v>
      </c>
      <c r="J14" s="56">
        <v>0</v>
      </c>
      <c r="K14" s="61">
        <v>2.3552E-2</v>
      </c>
      <c r="L14" s="56">
        <v>5.6999999999999998E-4</v>
      </c>
      <c r="M14" s="40">
        <v>0.02</v>
      </c>
      <c r="N14" s="58">
        <v>1.722E-3</v>
      </c>
      <c r="O14" s="56">
        <v>0</v>
      </c>
      <c r="P14" s="53">
        <v>0</v>
      </c>
      <c r="R14" s="1">
        <f t="shared" si="0"/>
        <v>43009</v>
      </c>
      <c r="S14" s="43">
        <f t="shared" si="1"/>
        <v>16.5</v>
      </c>
      <c r="T14" s="43">
        <f t="shared" si="2"/>
        <v>51.9</v>
      </c>
      <c r="U14" s="43">
        <v>0</v>
      </c>
      <c r="V14" s="43">
        <f t="shared" si="3"/>
        <v>0.31</v>
      </c>
      <c r="W14" s="43">
        <f t="shared" si="4"/>
        <v>2.238</v>
      </c>
      <c r="X14" s="43">
        <f t="shared" si="5"/>
        <v>2.7911804687999999</v>
      </c>
      <c r="Y14" s="43">
        <f t="shared" si="6"/>
        <v>0</v>
      </c>
      <c r="Z14" s="43">
        <f t="shared" si="7"/>
        <v>24.312000000000001</v>
      </c>
      <c r="AA14" s="43">
        <f t="shared" si="8"/>
        <v>0</v>
      </c>
      <c r="AB14" s="43">
        <f t="shared" si="9"/>
        <v>1.6109568000000001</v>
      </c>
      <c r="AC14" s="43">
        <f t="shared" si="10"/>
        <v>0.34199999999999997</v>
      </c>
      <c r="AD14" s="43">
        <f t="shared" si="11"/>
        <v>2.0145467453759998</v>
      </c>
      <c r="AE14" s="43">
        <f t="shared" si="12"/>
        <v>1.0331999999999999</v>
      </c>
      <c r="AF14" s="43">
        <f t="shared" si="13"/>
        <v>0</v>
      </c>
      <c r="AG14" s="43">
        <f t="shared" si="14"/>
        <v>0</v>
      </c>
      <c r="AH14" s="42"/>
      <c r="AI14" s="42">
        <f t="shared" si="15"/>
        <v>103.05188401417598</v>
      </c>
      <c r="AJ14" s="44">
        <f t="shared" si="16"/>
        <v>6.147907358327729E-2</v>
      </c>
    </row>
    <row r="15" spans="1:38" x14ac:dyDescent="0.25">
      <c r="A15" s="1">
        <v>43101</v>
      </c>
      <c r="B15" s="54">
        <v>16.5</v>
      </c>
      <c r="C15" s="56">
        <v>8.6499999999999994E-2</v>
      </c>
      <c r="D15" s="56">
        <v>6.6799999999999998E-2</v>
      </c>
      <c r="E15" s="54">
        <v>0.31</v>
      </c>
      <c r="F15" s="56">
        <v>3.7599999999999999E-3</v>
      </c>
      <c r="G15" s="40">
        <v>2.8500000000000001E-2</v>
      </c>
      <c r="H15" s="54">
        <v>0</v>
      </c>
      <c r="I15" s="56">
        <v>4.0800000000000003E-2</v>
      </c>
      <c r="J15" s="56">
        <v>0</v>
      </c>
      <c r="K15" s="61">
        <v>2.3552E-2</v>
      </c>
      <c r="L15" s="56">
        <v>6.8000000000000005E-4</v>
      </c>
      <c r="M15" s="40">
        <v>0.02</v>
      </c>
      <c r="N15" s="58">
        <v>3.052E-3</v>
      </c>
      <c r="O15" s="56">
        <v>0</v>
      </c>
      <c r="P15" s="53">
        <v>0</v>
      </c>
      <c r="R15" s="1">
        <f t="shared" si="0"/>
        <v>43101</v>
      </c>
      <c r="S15" s="43">
        <f t="shared" si="1"/>
        <v>16.5</v>
      </c>
      <c r="T15" s="43">
        <f t="shared" si="2"/>
        <v>51.9</v>
      </c>
      <c r="U15" s="43">
        <v>0</v>
      </c>
      <c r="V15" s="43">
        <f t="shared" si="3"/>
        <v>0.31</v>
      </c>
      <c r="W15" s="43">
        <f t="shared" si="4"/>
        <v>2.2559999999999998</v>
      </c>
      <c r="X15" s="43">
        <f t="shared" si="5"/>
        <v>2.8211054688000003</v>
      </c>
      <c r="Y15" s="43">
        <f t="shared" si="6"/>
        <v>0</v>
      </c>
      <c r="Z15" s="43">
        <f t="shared" si="7"/>
        <v>24.48</v>
      </c>
      <c r="AA15" s="43">
        <f t="shared" si="8"/>
        <v>0</v>
      </c>
      <c r="AB15" s="43">
        <f t="shared" si="9"/>
        <v>1.6109568000000001</v>
      </c>
      <c r="AC15" s="43">
        <f t="shared" si="10"/>
        <v>0.40800000000000003</v>
      </c>
      <c r="AD15" s="43">
        <f t="shared" si="11"/>
        <v>2.0361452453760003</v>
      </c>
      <c r="AE15" s="43">
        <f t="shared" si="12"/>
        <v>1.8311999999999999</v>
      </c>
      <c r="AF15" s="43">
        <f t="shared" si="13"/>
        <v>0</v>
      </c>
      <c r="AG15" s="43">
        <f t="shared" si="14"/>
        <v>0</v>
      </c>
      <c r="AH15" s="42"/>
      <c r="AI15" s="42">
        <f t="shared" si="15"/>
        <v>104.15340751417601</v>
      </c>
      <c r="AJ15" s="44">
        <f t="shared" si="16"/>
        <v>1.0689018551553119E-2</v>
      </c>
      <c r="AK15" s="45">
        <v>261.95800000000003</v>
      </c>
      <c r="AL15" s="44">
        <f>+(AK15-AK10)/AK10</f>
        <v>2.7306417772897596E-2</v>
      </c>
    </row>
    <row r="16" spans="1:38" x14ac:dyDescent="0.25">
      <c r="A16" s="1">
        <v>43191</v>
      </c>
      <c r="B16" s="54">
        <v>16.5</v>
      </c>
      <c r="C16" s="56">
        <v>8.6499999999999994E-2</v>
      </c>
      <c r="D16" s="56">
        <v>6.6799999999999998E-2</v>
      </c>
      <c r="E16" s="54">
        <v>0.31</v>
      </c>
      <c r="F16" s="56">
        <v>3.7599999999999999E-3</v>
      </c>
      <c r="G16" s="40">
        <v>2.8500000000000001E-2</v>
      </c>
      <c r="H16" s="54">
        <v>0</v>
      </c>
      <c r="I16" s="56">
        <v>3.4840000000000003E-2</v>
      </c>
      <c r="J16" s="56">
        <v>0</v>
      </c>
      <c r="K16" s="61">
        <v>2.3552E-2</v>
      </c>
      <c r="L16" s="56">
        <v>6.8000000000000005E-4</v>
      </c>
      <c r="M16" s="40">
        <v>0.02</v>
      </c>
      <c r="N16" s="58">
        <v>3.052E-3</v>
      </c>
      <c r="O16" s="56">
        <v>0</v>
      </c>
      <c r="P16" s="53">
        <v>0</v>
      </c>
      <c r="R16" s="1">
        <f t="shared" si="0"/>
        <v>43191</v>
      </c>
      <c r="S16" s="43">
        <f t="shared" si="1"/>
        <v>16.5</v>
      </c>
      <c r="T16" s="43">
        <f t="shared" si="2"/>
        <v>51.9</v>
      </c>
      <c r="U16" s="43">
        <v>0</v>
      </c>
      <c r="V16" s="43">
        <f t="shared" si="3"/>
        <v>0.31</v>
      </c>
      <c r="W16" s="43">
        <f t="shared" si="4"/>
        <v>2.2559999999999998</v>
      </c>
      <c r="X16" s="43">
        <f t="shared" si="5"/>
        <v>2.7191894687999998</v>
      </c>
      <c r="Y16" s="43">
        <f t="shared" si="6"/>
        <v>0</v>
      </c>
      <c r="Z16" s="43">
        <f t="shared" si="7"/>
        <v>20.904000000000003</v>
      </c>
      <c r="AA16" s="43">
        <f t="shared" si="8"/>
        <v>0</v>
      </c>
      <c r="AB16" s="43">
        <f t="shared" si="9"/>
        <v>1.6109568000000001</v>
      </c>
      <c r="AC16" s="43">
        <f t="shared" si="10"/>
        <v>0.40800000000000003</v>
      </c>
      <c r="AD16" s="43">
        <f t="shared" si="11"/>
        <v>1.962586925376</v>
      </c>
      <c r="AE16" s="43">
        <f t="shared" si="12"/>
        <v>1.8311999999999999</v>
      </c>
      <c r="AF16" s="43">
        <f t="shared" si="13"/>
        <v>0</v>
      </c>
      <c r="AG16" s="43">
        <f t="shared" si="14"/>
        <v>0</v>
      </c>
      <c r="AH16" s="42"/>
      <c r="AI16" s="42">
        <f t="shared" si="15"/>
        <v>100.40193319417601</v>
      </c>
      <c r="AJ16" s="44">
        <f t="shared" si="16"/>
        <v>-3.60187382202488E-2</v>
      </c>
    </row>
    <row r="17" spans="1:38" x14ac:dyDescent="0.25">
      <c r="A17" s="1">
        <v>43282</v>
      </c>
      <c r="B17" s="54">
        <v>8.77</v>
      </c>
      <c r="C17" s="56">
        <v>9.9989999999999996E-2</v>
      </c>
      <c r="D17" s="56">
        <v>0.13003999999999999</v>
      </c>
      <c r="E17" s="54">
        <v>0.31</v>
      </c>
      <c r="F17" s="56">
        <v>3.7599999999999999E-3</v>
      </c>
      <c r="G17" s="40">
        <v>2.52E-2</v>
      </c>
      <c r="H17" s="54">
        <v>0</v>
      </c>
      <c r="I17" s="56">
        <v>2.9909999999999999E-2</v>
      </c>
      <c r="J17" s="56">
        <v>0</v>
      </c>
      <c r="K17" s="61">
        <f t="shared" ref="K17:K21" si="17">+K18</f>
        <v>-3.7523000000000001E-2</v>
      </c>
      <c r="L17" s="56">
        <v>6.8000000000000005E-4</v>
      </c>
      <c r="M17" s="40">
        <v>0.02</v>
      </c>
      <c r="N17" s="58">
        <v>3.052E-3</v>
      </c>
      <c r="O17" s="56">
        <v>0</v>
      </c>
      <c r="P17" s="53">
        <v>0</v>
      </c>
      <c r="R17" s="1">
        <f t="shared" si="0"/>
        <v>43282</v>
      </c>
      <c r="S17" s="43">
        <f t="shared" si="1"/>
        <v>8.77</v>
      </c>
      <c r="T17" s="43">
        <f>500*C17</f>
        <v>49.994999999999997</v>
      </c>
      <c r="U17" s="43">
        <f>100*D17</f>
        <v>13.004</v>
      </c>
      <c r="V17" s="43">
        <f t="shared" si="3"/>
        <v>0.31</v>
      </c>
      <c r="W17" s="43">
        <f t="shared" si="4"/>
        <v>2.2559999999999998</v>
      </c>
      <c r="X17" s="43">
        <f t="shared" si="5"/>
        <v>2.3062337376876001</v>
      </c>
      <c r="Y17" s="43">
        <f t="shared" si="6"/>
        <v>0</v>
      </c>
      <c r="Z17" s="43">
        <f t="shared" si="7"/>
        <v>17.945999999999998</v>
      </c>
      <c r="AA17" s="43">
        <f t="shared" si="8"/>
        <v>0</v>
      </c>
      <c r="AB17" s="43">
        <f t="shared" si="9"/>
        <v>-2.6929881870000001</v>
      </c>
      <c r="AC17" s="43">
        <f t="shared" si="10"/>
        <v>0.40800000000000003</v>
      </c>
      <c r="AD17" s="43">
        <f t="shared" si="11"/>
        <v>1.8764689110137522</v>
      </c>
      <c r="AE17" s="43">
        <f t="shared" si="12"/>
        <v>1.8311999999999999</v>
      </c>
      <c r="AF17" s="43">
        <f t="shared" si="13"/>
        <v>0</v>
      </c>
      <c r="AG17" s="43">
        <f t="shared" si="14"/>
        <v>0</v>
      </c>
      <c r="AH17" s="42"/>
      <c r="AI17" s="42">
        <f t="shared" si="15"/>
        <v>96.009914461701356</v>
      </c>
      <c r="AJ17" s="44">
        <f t="shared" si="16"/>
        <v>-4.3744364204427691E-2</v>
      </c>
    </row>
    <row r="18" spans="1:38" x14ac:dyDescent="0.25">
      <c r="A18" s="1">
        <v>43343</v>
      </c>
      <c r="B18" s="54">
        <v>8.77</v>
      </c>
      <c r="C18" s="56">
        <v>9.9989999999999996E-2</v>
      </c>
      <c r="D18" s="56">
        <v>0.13003999999999999</v>
      </c>
      <c r="E18" s="54">
        <v>0.31</v>
      </c>
      <c r="F18" s="56">
        <v>4.4400000000000004E-3</v>
      </c>
      <c r="G18" s="40">
        <v>2.52E-2</v>
      </c>
      <c r="H18" s="54">
        <v>0</v>
      </c>
      <c r="I18" s="56">
        <v>2.9909999999999999E-2</v>
      </c>
      <c r="J18" s="56">
        <v>0</v>
      </c>
      <c r="K18" s="61">
        <f t="shared" si="17"/>
        <v>-3.7523000000000001E-2</v>
      </c>
      <c r="L18" s="56">
        <v>6.8000000000000005E-4</v>
      </c>
      <c r="M18" s="40">
        <v>0.02</v>
      </c>
      <c r="N18" s="58">
        <v>3.052E-3</v>
      </c>
      <c r="O18" s="56">
        <v>0</v>
      </c>
      <c r="P18" s="53">
        <v>0</v>
      </c>
      <c r="R18" s="1">
        <f t="shared" si="0"/>
        <v>43343</v>
      </c>
      <c r="S18" s="43">
        <f t="shared" si="1"/>
        <v>8.77</v>
      </c>
      <c r="T18" s="43">
        <f t="shared" ref="T18:T43" si="18">500*C18</f>
        <v>49.994999999999997</v>
      </c>
      <c r="U18" s="43">
        <f t="shared" ref="U18:U43" si="19">100*D18</f>
        <v>13.004</v>
      </c>
      <c r="V18" s="43">
        <f t="shared" si="3"/>
        <v>0.31</v>
      </c>
      <c r="W18" s="43">
        <f t="shared" si="4"/>
        <v>2.6640000000000001</v>
      </c>
      <c r="X18" s="43">
        <f t="shared" si="5"/>
        <v>2.3165153376876</v>
      </c>
      <c r="Y18" s="43">
        <f t="shared" si="6"/>
        <v>0</v>
      </c>
      <c r="Z18" s="43">
        <f t="shared" si="7"/>
        <v>17.945999999999998</v>
      </c>
      <c r="AA18" s="43">
        <f t="shared" si="8"/>
        <v>0</v>
      </c>
      <c r="AB18" s="43">
        <f t="shared" si="9"/>
        <v>-2.6929881870000001</v>
      </c>
      <c r="AC18" s="43">
        <f t="shared" si="10"/>
        <v>0.40800000000000003</v>
      </c>
      <c r="AD18" s="43">
        <f t="shared" si="11"/>
        <v>1.8848345430137523</v>
      </c>
      <c r="AE18" s="43">
        <f t="shared" si="12"/>
        <v>1.8311999999999999</v>
      </c>
      <c r="AF18" s="43">
        <f t="shared" si="13"/>
        <v>0</v>
      </c>
      <c r="AG18" s="43">
        <f t="shared" si="14"/>
        <v>0</v>
      </c>
      <c r="AH18" s="42"/>
      <c r="AI18" s="42">
        <f t="shared" si="15"/>
        <v>96.436561693701364</v>
      </c>
      <c r="AJ18" s="44">
        <f t="shared" si="16"/>
        <v>4.443783065447876E-3</v>
      </c>
    </row>
    <row r="19" spans="1:38" ht="15.75" thickBot="1" x14ac:dyDescent="0.3">
      <c r="A19" s="1">
        <v>43374</v>
      </c>
      <c r="B19" s="54">
        <v>8.77</v>
      </c>
      <c r="C19" s="56">
        <v>9.9989999999999996E-2</v>
      </c>
      <c r="D19" s="56">
        <v>0.13003999999999999</v>
      </c>
      <c r="E19" s="54">
        <v>0.31</v>
      </c>
      <c r="F19" s="56">
        <v>4.4400000000000004E-3</v>
      </c>
      <c r="G19" s="40">
        <v>2.52E-2</v>
      </c>
      <c r="H19" s="54">
        <v>0</v>
      </c>
      <c r="I19" s="56">
        <v>3.4259999999999999E-2</v>
      </c>
      <c r="J19" s="56">
        <v>0</v>
      </c>
      <c r="K19" s="61">
        <f t="shared" si="17"/>
        <v>-3.7523000000000001E-2</v>
      </c>
      <c r="L19" s="56">
        <v>6.8000000000000005E-4</v>
      </c>
      <c r="M19" s="40">
        <v>0.02</v>
      </c>
      <c r="N19" s="58">
        <v>3.052E-3</v>
      </c>
      <c r="O19" s="56">
        <v>0</v>
      </c>
      <c r="P19" s="53">
        <v>0</v>
      </c>
      <c r="R19" s="1">
        <f t="shared" si="0"/>
        <v>43374</v>
      </c>
      <c r="S19" s="43">
        <f t="shared" si="1"/>
        <v>8.77</v>
      </c>
      <c r="T19" s="43">
        <f t="shared" si="18"/>
        <v>49.994999999999997</v>
      </c>
      <c r="U19" s="43">
        <f t="shared" si="19"/>
        <v>13.004</v>
      </c>
      <c r="V19" s="43">
        <f t="shared" si="3"/>
        <v>0.31</v>
      </c>
      <c r="W19" s="43">
        <f t="shared" si="4"/>
        <v>2.6640000000000001</v>
      </c>
      <c r="X19" s="43">
        <f t="shared" si="5"/>
        <v>2.3822873376875999</v>
      </c>
      <c r="Y19" s="43">
        <f t="shared" si="6"/>
        <v>0</v>
      </c>
      <c r="Z19" s="43">
        <f t="shared" si="7"/>
        <v>20.556000000000001</v>
      </c>
      <c r="AA19" s="43">
        <f t="shared" si="8"/>
        <v>0</v>
      </c>
      <c r="AB19" s="43">
        <f t="shared" si="9"/>
        <v>-2.6929881870000001</v>
      </c>
      <c r="AC19" s="43">
        <f t="shared" si="10"/>
        <v>0.40800000000000003</v>
      </c>
      <c r="AD19" s="43">
        <f t="shared" si="11"/>
        <v>1.9383499830137521</v>
      </c>
      <c r="AE19" s="43">
        <f t="shared" si="12"/>
        <v>1.8311999999999999</v>
      </c>
      <c r="AF19" s="43">
        <f t="shared" si="13"/>
        <v>0</v>
      </c>
      <c r="AG19" s="43">
        <f t="shared" si="14"/>
        <v>0</v>
      </c>
      <c r="AH19" s="42"/>
      <c r="AI19" s="42">
        <f t="shared" si="15"/>
        <v>99.165849133701357</v>
      </c>
      <c r="AJ19" s="44">
        <f t="shared" si="16"/>
        <v>2.830137649109335E-2</v>
      </c>
    </row>
    <row r="20" spans="1:38" ht="15.75" thickBot="1" x14ac:dyDescent="0.3">
      <c r="A20" s="1">
        <v>43466</v>
      </c>
      <c r="B20" s="54">
        <v>8.77</v>
      </c>
      <c r="C20" s="56">
        <v>9.9989999999999996E-2</v>
      </c>
      <c r="D20" s="56">
        <v>0.13003999999999999</v>
      </c>
      <c r="E20" s="54">
        <v>0.31</v>
      </c>
      <c r="F20" s="56">
        <v>4.4400000000000004E-3</v>
      </c>
      <c r="G20" s="40">
        <v>2.3799999999999998E-2</v>
      </c>
      <c r="H20" s="54">
        <v>0</v>
      </c>
      <c r="I20" s="56">
        <v>3.7719999999999997E-2</v>
      </c>
      <c r="J20" s="56">
        <v>0</v>
      </c>
      <c r="K20" s="61">
        <f t="shared" si="17"/>
        <v>-3.7523000000000001E-2</v>
      </c>
      <c r="L20" s="56">
        <v>7.6999999999999996E-4</v>
      </c>
      <c r="M20" s="40">
        <v>0.02</v>
      </c>
      <c r="N20" s="58">
        <v>2.0690000000000001E-3</v>
      </c>
      <c r="O20" s="56">
        <v>0</v>
      </c>
      <c r="P20" s="53">
        <v>0</v>
      </c>
      <c r="R20" s="1">
        <f t="shared" si="0"/>
        <v>43466</v>
      </c>
      <c r="S20" s="43">
        <f t="shared" si="1"/>
        <v>8.77</v>
      </c>
      <c r="T20" s="43">
        <f t="shared" si="18"/>
        <v>49.994999999999997</v>
      </c>
      <c r="U20" s="43">
        <f t="shared" si="19"/>
        <v>13.004</v>
      </c>
      <c r="V20" s="43">
        <f t="shared" si="3"/>
        <v>0.31</v>
      </c>
      <c r="W20" s="43">
        <f t="shared" si="4"/>
        <v>2.6640000000000001</v>
      </c>
      <c r="X20" s="43">
        <f t="shared" si="5"/>
        <v>2.2865948011494002</v>
      </c>
      <c r="Y20" s="43">
        <f t="shared" si="6"/>
        <v>0</v>
      </c>
      <c r="Z20" s="43">
        <f t="shared" si="7"/>
        <v>22.631999999999998</v>
      </c>
      <c r="AA20" s="43">
        <f t="shared" si="8"/>
        <v>0</v>
      </c>
      <c r="AB20" s="43">
        <f t="shared" si="9"/>
        <v>-2.6929881870000001</v>
      </c>
      <c r="AC20" s="43">
        <f t="shared" si="10"/>
        <v>0.46199999999999997</v>
      </c>
      <c r="AD20" s="43">
        <f t="shared" si="11"/>
        <v>1.9672401322829882</v>
      </c>
      <c r="AE20" s="43">
        <f t="shared" si="12"/>
        <v>1.2414000000000001</v>
      </c>
      <c r="AF20" s="43">
        <f t="shared" si="13"/>
        <v>0</v>
      </c>
      <c r="AG20" s="43">
        <f t="shared" si="14"/>
        <v>0</v>
      </c>
      <c r="AH20" s="42"/>
      <c r="AI20" s="42">
        <f t="shared" si="15"/>
        <v>100.63924674643241</v>
      </c>
      <c r="AJ20" s="44">
        <f t="shared" si="16"/>
        <v>1.4857913541833592E-2</v>
      </c>
      <c r="AK20" s="46">
        <v>266.99900000000002</v>
      </c>
      <c r="AL20" s="44">
        <f>+(AK20-AK15)/AK15</f>
        <v>1.9243542858015394E-2</v>
      </c>
    </row>
    <row r="21" spans="1:38" x14ac:dyDescent="0.25">
      <c r="A21" s="1">
        <v>43556</v>
      </c>
      <c r="B21" s="54">
        <v>8.77</v>
      </c>
      <c r="C21" s="56">
        <v>9.9989999999999996E-2</v>
      </c>
      <c r="D21" s="56">
        <v>0.13003999999999999</v>
      </c>
      <c r="E21" s="54">
        <v>0.31</v>
      </c>
      <c r="F21" s="56">
        <v>4.4400000000000004E-3</v>
      </c>
      <c r="G21" s="40">
        <v>2.3799999999999998E-2</v>
      </c>
      <c r="H21" s="54">
        <v>0</v>
      </c>
      <c r="I21" s="56">
        <v>3.8100000000000002E-2</v>
      </c>
      <c r="J21" s="56">
        <v>0</v>
      </c>
      <c r="K21" s="61">
        <f t="shared" si="17"/>
        <v>-3.7523000000000001E-2</v>
      </c>
      <c r="L21" s="56">
        <v>7.6999999999999996E-4</v>
      </c>
      <c r="M21" s="40">
        <v>0.02</v>
      </c>
      <c r="N21" s="58">
        <v>2.0690000000000001E-3</v>
      </c>
      <c r="O21" s="56">
        <v>0</v>
      </c>
      <c r="P21" s="53">
        <v>0</v>
      </c>
      <c r="R21" s="1">
        <f t="shared" si="0"/>
        <v>43556</v>
      </c>
      <c r="S21" s="43">
        <f t="shared" si="1"/>
        <v>8.77</v>
      </c>
      <c r="T21" s="43">
        <f t="shared" si="18"/>
        <v>49.994999999999997</v>
      </c>
      <c r="U21" s="43">
        <f t="shared" si="19"/>
        <v>13.004</v>
      </c>
      <c r="V21" s="43">
        <f t="shared" si="3"/>
        <v>0.31</v>
      </c>
      <c r="W21" s="43">
        <f t="shared" si="4"/>
        <v>2.6640000000000001</v>
      </c>
      <c r="X21" s="43">
        <f t="shared" si="5"/>
        <v>2.2920212011493999</v>
      </c>
      <c r="Y21" s="43">
        <f t="shared" si="6"/>
        <v>0</v>
      </c>
      <c r="Z21" s="43">
        <f t="shared" si="7"/>
        <v>22.86</v>
      </c>
      <c r="AA21" s="43">
        <f t="shared" si="8"/>
        <v>0</v>
      </c>
      <c r="AB21" s="43">
        <f t="shared" si="9"/>
        <v>-2.6929881870000001</v>
      </c>
      <c r="AC21" s="43">
        <f t="shared" si="10"/>
        <v>0.46199999999999997</v>
      </c>
      <c r="AD21" s="43">
        <f t="shared" si="11"/>
        <v>1.9719086602829883</v>
      </c>
      <c r="AE21" s="43">
        <f t="shared" si="12"/>
        <v>1.2414000000000001</v>
      </c>
      <c r="AF21" s="43">
        <f t="shared" si="13"/>
        <v>0</v>
      </c>
      <c r="AG21" s="43">
        <f t="shared" si="14"/>
        <v>0</v>
      </c>
      <c r="AH21" s="42"/>
      <c r="AI21" s="42">
        <f t="shared" si="15"/>
        <v>100.8773416744324</v>
      </c>
      <c r="AJ21" s="44">
        <f t="shared" si="16"/>
        <v>2.3658258154484412E-3</v>
      </c>
    </row>
    <row r="22" spans="1:38" x14ac:dyDescent="0.25">
      <c r="A22" s="1">
        <v>43647</v>
      </c>
      <c r="B22" s="54">
        <v>8.77</v>
      </c>
      <c r="C22" s="56">
        <v>9.9989999999999996E-2</v>
      </c>
      <c r="D22" s="56">
        <v>0.13003999999999999</v>
      </c>
      <c r="E22" s="54">
        <v>0.31</v>
      </c>
      <c r="F22" s="56">
        <v>4.4400000000000004E-3</v>
      </c>
      <c r="G22" s="40">
        <v>1.77E-2</v>
      </c>
      <c r="H22" s="54">
        <v>0</v>
      </c>
      <c r="I22" s="56">
        <v>4.0989999999999999E-2</v>
      </c>
      <c r="J22" s="56">
        <v>0</v>
      </c>
      <c r="K22" s="61">
        <f>+K23</f>
        <v>-3.7523000000000001E-2</v>
      </c>
      <c r="L22" s="56">
        <v>7.6999999999999996E-4</v>
      </c>
      <c r="M22" s="40">
        <v>0.02</v>
      </c>
      <c r="N22" s="58">
        <v>2.0690000000000001E-3</v>
      </c>
      <c r="O22" s="56">
        <v>0</v>
      </c>
      <c r="P22" s="53">
        <v>0</v>
      </c>
      <c r="R22" s="1">
        <f t="shared" si="0"/>
        <v>43647</v>
      </c>
      <c r="S22" s="43">
        <f t="shared" si="1"/>
        <v>8.77</v>
      </c>
      <c r="T22" s="43">
        <f t="shared" si="18"/>
        <v>49.994999999999997</v>
      </c>
      <c r="U22" s="43">
        <f t="shared" si="19"/>
        <v>13.004</v>
      </c>
      <c r="V22" s="43">
        <f t="shared" si="3"/>
        <v>0.31</v>
      </c>
      <c r="W22" s="43">
        <f t="shared" si="4"/>
        <v>2.6640000000000001</v>
      </c>
      <c r="X22" s="43">
        <f t="shared" si="5"/>
        <v>1.7352621890901001</v>
      </c>
      <c r="Y22" s="43">
        <f t="shared" si="6"/>
        <v>0</v>
      </c>
      <c r="Z22" s="43">
        <f t="shared" si="7"/>
        <v>24.593999999999998</v>
      </c>
      <c r="AA22" s="43">
        <f t="shared" si="8"/>
        <v>0</v>
      </c>
      <c r="AB22" s="43">
        <f t="shared" si="9"/>
        <v>-2.6929881870000001</v>
      </c>
      <c r="AC22" s="43">
        <f t="shared" si="10"/>
        <v>0.46199999999999997</v>
      </c>
      <c r="AD22" s="43">
        <f t="shared" si="11"/>
        <v>1.995453480041802</v>
      </c>
      <c r="AE22" s="43">
        <f t="shared" si="12"/>
        <v>1.2414000000000001</v>
      </c>
      <c r="AF22" s="43">
        <f t="shared" si="13"/>
        <v>0</v>
      </c>
      <c r="AG22" s="43">
        <f t="shared" si="14"/>
        <v>0</v>
      </c>
      <c r="AH22" s="42"/>
      <c r="AI22" s="42">
        <f t="shared" si="15"/>
        <v>102.0781274821319</v>
      </c>
      <c r="AJ22" s="44">
        <f t="shared" si="16"/>
        <v>1.1903424374274977E-2</v>
      </c>
    </row>
    <row r="23" spans="1:38" x14ac:dyDescent="0.25">
      <c r="A23" s="1">
        <v>43711</v>
      </c>
      <c r="B23" s="54">
        <v>8.77</v>
      </c>
      <c r="C23" s="56">
        <v>9.9989999999999996E-2</v>
      </c>
      <c r="D23" s="56">
        <v>0.13003999999999999</v>
      </c>
      <c r="E23" s="54">
        <v>0.31</v>
      </c>
      <c r="F23" s="56">
        <v>4.4400000000000004E-3</v>
      </c>
      <c r="G23" s="40">
        <v>1.77E-2</v>
      </c>
      <c r="H23" s="54">
        <v>0</v>
      </c>
      <c r="I23" s="56">
        <v>4.0989999999999999E-2</v>
      </c>
      <c r="J23" s="56">
        <v>0</v>
      </c>
      <c r="K23" s="61">
        <v>-3.7523000000000001E-2</v>
      </c>
      <c r="L23" s="56">
        <v>7.6999999999999996E-4</v>
      </c>
      <c r="M23" s="40">
        <v>0.02</v>
      </c>
      <c r="N23" s="58">
        <v>2.0690000000000001E-3</v>
      </c>
      <c r="O23" s="56">
        <v>0</v>
      </c>
      <c r="P23" s="53">
        <v>0</v>
      </c>
      <c r="R23" s="1">
        <f t="shared" si="0"/>
        <v>43711</v>
      </c>
      <c r="S23" s="43">
        <f t="shared" si="1"/>
        <v>8.77</v>
      </c>
      <c r="T23" s="43">
        <f t="shared" si="18"/>
        <v>49.994999999999997</v>
      </c>
      <c r="U23" s="43">
        <f t="shared" si="19"/>
        <v>13.004</v>
      </c>
      <c r="V23" s="43">
        <f t="shared" si="3"/>
        <v>0.31</v>
      </c>
      <c r="W23" s="43">
        <f t="shared" si="4"/>
        <v>2.6640000000000001</v>
      </c>
      <c r="X23" s="43">
        <f t="shared" si="5"/>
        <v>1.7352621890901001</v>
      </c>
      <c r="Y23" s="43">
        <f t="shared" si="6"/>
        <v>0</v>
      </c>
      <c r="Z23" s="43">
        <f t="shared" si="7"/>
        <v>24.593999999999998</v>
      </c>
      <c r="AA23" s="43">
        <f t="shared" si="8"/>
        <v>0</v>
      </c>
      <c r="AB23" s="43">
        <f t="shared" si="9"/>
        <v>-2.6929881870000001</v>
      </c>
      <c r="AC23" s="43">
        <f t="shared" si="10"/>
        <v>0.46199999999999997</v>
      </c>
      <c r="AD23" s="43">
        <f t="shared" si="11"/>
        <v>1.995453480041802</v>
      </c>
      <c r="AE23" s="43">
        <f t="shared" si="12"/>
        <v>1.2414000000000001</v>
      </c>
      <c r="AF23" s="43">
        <f t="shared" si="13"/>
        <v>0</v>
      </c>
      <c r="AG23" s="43">
        <f t="shared" si="14"/>
        <v>0</v>
      </c>
      <c r="AH23" s="42"/>
      <c r="AI23" s="42">
        <f t="shared" si="15"/>
        <v>102.0781274821319</v>
      </c>
      <c r="AJ23" s="44">
        <f t="shared" si="16"/>
        <v>0</v>
      </c>
    </row>
    <row r="24" spans="1:38" x14ac:dyDescent="0.25">
      <c r="A24" s="1">
        <v>43739</v>
      </c>
      <c r="B24" s="54">
        <v>8.77</v>
      </c>
      <c r="C24" s="56">
        <v>9.9989999999999996E-2</v>
      </c>
      <c r="D24" s="56">
        <v>0.13003999999999999</v>
      </c>
      <c r="E24" s="54">
        <v>0.31</v>
      </c>
      <c r="F24" s="56">
        <v>4.4400000000000004E-3</v>
      </c>
      <c r="G24" s="40">
        <v>1.77E-2</v>
      </c>
      <c r="H24" s="54">
        <v>0</v>
      </c>
      <c r="I24" s="56">
        <v>3.9129999999999998E-2</v>
      </c>
      <c r="J24" s="56">
        <v>0</v>
      </c>
      <c r="K24" s="61">
        <v>-3.7523000000000001E-2</v>
      </c>
      <c r="L24" s="56">
        <v>7.6999999999999996E-4</v>
      </c>
      <c r="M24" s="40">
        <v>0.02</v>
      </c>
      <c r="N24" s="58">
        <v>2.0690000000000001E-3</v>
      </c>
      <c r="O24" s="56">
        <v>0</v>
      </c>
      <c r="P24" s="53">
        <v>0</v>
      </c>
      <c r="R24" s="1">
        <f t="shared" si="0"/>
        <v>43739</v>
      </c>
      <c r="S24" s="43">
        <f t="shared" si="1"/>
        <v>8.77</v>
      </c>
      <c r="T24" s="43">
        <f t="shared" si="18"/>
        <v>49.994999999999997</v>
      </c>
      <c r="U24" s="43">
        <f t="shared" si="19"/>
        <v>13.004</v>
      </c>
      <c r="V24" s="43">
        <f t="shared" si="3"/>
        <v>0.31</v>
      </c>
      <c r="W24" s="43">
        <f t="shared" si="4"/>
        <v>2.6640000000000001</v>
      </c>
      <c r="X24" s="43">
        <f t="shared" si="5"/>
        <v>1.7155089890901001</v>
      </c>
      <c r="Y24" s="43">
        <f t="shared" si="6"/>
        <v>0</v>
      </c>
      <c r="Z24" s="43">
        <f t="shared" si="7"/>
        <v>23.477999999999998</v>
      </c>
      <c r="AA24" s="43">
        <f t="shared" si="8"/>
        <v>0</v>
      </c>
      <c r="AB24" s="43">
        <f t="shared" si="9"/>
        <v>-2.6929881870000001</v>
      </c>
      <c r="AC24" s="43">
        <f t="shared" si="10"/>
        <v>0.46199999999999997</v>
      </c>
      <c r="AD24" s="43">
        <f t="shared" si="11"/>
        <v>1.972738416041802</v>
      </c>
      <c r="AE24" s="43">
        <f t="shared" si="12"/>
        <v>1.2414000000000001</v>
      </c>
      <c r="AF24" s="43">
        <f t="shared" si="13"/>
        <v>0</v>
      </c>
      <c r="AG24" s="43">
        <f t="shared" si="14"/>
        <v>0</v>
      </c>
      <c r="AH24" s="42"/>
      <c r="AI24" s="42">
        <f t="shared" si="15"/>
        <v>100.91965921813191</v>
      </c>
      <c r="AJ24" s="44">
        <f t="shared" si="16"/>
        <v>-1.1348839291774574E-2</v>
      </c>
    </row>
    <row r="25" spans="1:38" x14ac:dyDescent="0.25">
      <c r="A25" s="1">
        <v>43831</v>
      </c>
      <c r="B25" s="54">
        <v>8.77</v>
      </c>
      <c r="C25" s="56">
        <v>9.9989999999999996E-2</v>
      </c>
      <c r="D25" s="56">
        <v>0.13003999999999999</v>
      </c>
      <c r="E25" s="54">
        <v>0.31</v>
      </c>
      <c r="F25" s="56">
        <v>4.4400000000000004E-3</v>
      </c>
      <c r="G25" s="40">
        <v>1.8200000000000001E-2</v>
      </c>
      <c r="H25" s="54">
        <v>0</v>
      </c>
      <c r="I25" s="56">
        <v>3.6740000000000002E-2</v>
      </c>
      <c r="J25" s="56">
        <v>0</v>
      </c>
      <c r="K25" s="61">
        <v>-3.7523000000000001E-2</v>
      </c>
      <c r="L25" s="56">
        <v>8.1999999999999998E-4</v>
      </c>
      <c r="M25" s="40">
        <v>0.02</v>
      </c>
      <c r="N25" s="58">
        <v>2.8600000000000001E-3</v>
      </c>
      <c r="O25" s="56">
        <v>0</v>
      </c>
      <c r="P25" s="53">
        <v>0</v>
      </c>
      <c r="R25" s="1">
        <f t="shared" si="0"/>
        <v>43831</v>
      </c>
      <c r="S25" s="43">
        <f t="shared" si="1"/>
        <v>8.77</v>
      </c>
      <c r="T25" s="43">
        <f t="shared" si="18"/>
        <v>49.994999999999997</v>
      </c>
      <c r="U25" s="43">
        <f t="shared" si="19"/>
        <v>13.004</v>
      </c>
      <c r="V25" s="43">
        <f t="shared" si="3"/>
        <v>0.31</v>
      </c>
      <c r="W25" s="43">
        <f t="shared" si="4"/>
        <v>2.6640000000000001</v>
      </c>
      <c r="X25" s="43">
        <f t="shared" si="5"/>
        <v>1.7470546149966002</v>
      </c>
      <c r="Y25" s="43">
        <f t="shared" si="6"/>
        <v>0</v>
      </c>
      <c r="Z25" s="43">
        <f t="shared" si="7"/>
        <v>22.044</v>
      </c>
      <c r="AA25" s="43">
        <f t="shared" si="8"/>
        <v>0</v>
      </c>
      <c r="AB25" s="43">
        <f t="shared" si="9"/>
        <v>-2.6929881870000001</v>
      </c>
      <c r="AC25" s="43">
        <f t="shared" si="10"/>
        <v>0.49199999999999999</v>
      </c>
      <c r="AD25" s="43">
        <f t="shared" si="11"/>
        <v>1.954781328559932</v>
      </c>
      <c r="AE25" s="43">
        <f t="shared" si="12"/>
        <v>1.716</v>
      </c>
      <c r="AF25" s="43">
        <f t="shared" si="13"/>
        <v>0</v>
      </c>
      <c r="AG25" s="43">
        <f t="shared" si="14"/>
        <v>0</v>
      </c>
      <c r="AH25" s="42"/>
      <c r="AI25" s="42">
        <f t="shared" si="15"/>
        <v>100.00384775655654</v>
      </c>
      <c r="AJ25" s="44">
        <f t="shared" si="16"/>
        <v>-9.0746586806828237E-3</v>
      </c>
      <c r="AK25" s="45">
        <v>272.20699999999999</v>
      </c>
      <c r="AL25" s="44">
        <f>+(AK25-AK20)/AK20</f>
        <v>1.9505691032550568E-2</v>
      </c>
    </row>
    <row r="26" spans="1:38" x14ac:dyDescent="0.25">
      <c r="A26" s="1">
        <v>43922</v>
      </c>
      <c r="B26" s="54">
        <v>8.77</v>
      </c>
      <c r="C26" s="56">
        <v>9.9989999999999996E-2</v>
      </c>
      <c r="D26" s="56">
        <v>0.13003999999999999</v>
      </c>
      <c r="E26" s="54">
        <v>0.31</v>
      </c>
      <c r="F26" s="56">
        <v>4.4400000000000004E-3</v>
      </c>
      <c r="G26" s="40">
        <v>1.8200000000000001E-2</v>
      </c>
      <c r="H26" s="54">
        <v>0</v>
      </c>
      <c r="I26" s="56">
        <v>3.7139999999999999E-2</v>
      </c>
      <c r="J26" s="56">
        <v>0</v>
      </c>
      <c r="K26" s="61">
        <v>-3.7523000000000001E-2</v>
      </c>
      <c r="L26" s="56">
        <v>8.1999999999999998E-4</v>
      </c>
      <c r="M26" s="40">
        <v>0.02</v>
      </c>
      <c r="N26" s="58">
        <v>2.8600000000000001E-3</v>
      </c>
      <c r="O26" s="56">
        <v>0</v>
      </c>
      <c r="P26" s="53">
        <v>0</v>
      </c>
      <c r="R26" s="1">
        <f t="shared" si="0"/>
        <v>43922</v>
      </c>
      <c r="S26" s="43">
        <f t="shared" si="1"/>
        <v>8.77</v>
      </c>
      <c r="T26" s="43">
        <f t="shared" si="18"/>
        <v>49.994999999999997</v>
      </c>
      <c r="U26" s="43">
        <f t="shared" si="19"/>
        <v>13.004</v>
      </c>
      <c r="V26" s="43">
        <f t="shared" si="3"/>
        <v>0.31</v>
      </c>
      <c r="W26" s="43">
        <f t="shared" si="4"/>
        <v>2.6640000000000001</v>
      </c>
      <c r="X26" s="43">
        <f t="shared" si="5"/>
        <v>1.7514226149966001</v>
      </c>
      <c r="Y26" s="43">
        <f t="shared" si="6"/>
        <v>0</v>
      </c>
      <c r="Z26" s="43">
        <f t="shared" si="7"/>
        <v>22.283999999999999</v>
      </c>
      <c r="AA26" s="43">
        <f t="shared" si="8"/>
        <v>0</v>
      </c>
      <c r="AB26" s="43">
        <f t="shared" si="9"/>
        <v>-2.6929881870000001</v>
      </c>
      <c r="AC26" s="43">
        <f t="shared" si="10"/>
        <v>0.49199999999999999</v>
      </c>
      <c r="AD26" s="43">
        <f t="shared" si="11"/>
        <v>1.9596686885599324</v>
      </c>
      <c r="AE26" s="43">
        <f t="shared" si="12"/>
        <v>1.716</v>
      </c>
      <c r="AF26" s="43">
        <f t="shared" si="13"/>
        <v>0</v>
      </c>
      <c r="AG26" s="43">
        <f t="shared" si="14"/>
        <v>0</v>
      </c>
      <c r="AH26" s="42"/>
      <c r="AI26" s="42">
        <f t="shared" si="15"/>
        <v>100.25310311655653</v>
      </c>
      <c r="AJ26" s="44">
        <f t="shared" si="16"/>
        <v>2.4924576962954944E-3</v>
      </c>
    </row>
    <row r="27" spans="1:38" x14ac:dyDescent="0.25">
      <c r="A27" s="1">
        <v>44013</v>
      </c>
      <c r="B27" s="54">
        <v>8.77</v>
      </c>
      <c r="C27" s="56">
        <v>9.9989999999999996E-2</v>
      </c>
      <c r="D27" s="56">
        <v>0.13003999999999999</v>
      </c>
      <c r="E27" s="54">
        <v>0.31</v>
      </c>
      <c r="F27" s="56">
        <v>4.4400000000000004E-3</v>
      </c>
      <c r="G27" s="40">
        <v>1.9800000000000002E-2</v>
      </c>
      <c r="H27" s="54">
        <v>0</v>
      </c>
      <c r="I27" s="56">
        <v>3.4520000000000002E-2</v>
      </c>
      <c r="J27" s="56">
        <v>0</v>
      </c>
      <c r="K27" s="61">
        <v>-3.7523000000000001E-2</v>
      </c>
      <c r="L27" s="56">
        <v>8.1999999999999998E-4</v>
      </c>
      <c r="M27" s="40">
        <v>0.02</v>
      </c>
      <c r="N27" s="58">
        <v>2.8600000000000001E-3</v>
      </c>
      <c r="O27" s="56">
        <v>0</v>
      </c>
      <c r="P27" s="53">
        <v>0</v>
      </c>
      <c r="R27" s="1">
        <f t="shared" si="0"/>
        <v>44013</v>
      </c>
      <c r="S27" s="43">
        <f t="shared" ref="S27:S43" si="20">+B27</f>
        <v>8.77</v>
      </c>
      <c r="T27" s="43">
        <f t="shared" si="18"/>
        <v>49.994999999999997</v>
      </c>
      <c r="U27" s="43">
        <f t="shared" si="19"/>
        <v>13.004</v>
      </c>
      <c r="V27" s="43">
        <f t="shared" si="3"/>
        <v>0.31</v>
      </c>
      <c r="W27" s="43">
        <f t="shared" ref="W27:W43" si="21">+$X$1*F27</f>
        <v>2.6640000000000001</v>
      </c>
      <c r="X27" s="43">
        <f t="shared" ref="X27:X43" si="22">+G27*(S27+T27+U27+AB27+Z27+W27+AE27+AF27+AC27)</f>
        <v>1.8742682338974004</v>
      </c>
      <c r="Y27" s="43">
        <f t="shared" ref="Y27:Y43" si="23">+H27</f>
        <v>0</v>
      </c>
      <c r="Z27" s="43">
        <f t="shared" ref="Z27:Z43" si="24">+$X$1*I27</f>
        <v>20.712</v>
      </c>
      <c r="AA27" s="43">
        <f t="shared" ref="AA27:AA43" si="25">+$X$1*J27</f>
        <v>0</v>
      </c>
      <c r="AB27" s="43">
        <f t="shared" ref="AB27:AB43" si="26">+K27*(S27+T27+U27)</f>
        <v>-2.6929881870000001</v>
      </c>
      <c r="AC27" s="43">
        <f t="shared" ref="AC27:AC43" si="27">+$X$1*L27</f>
        <v>0.49199999999999999</v>
      </c>
      <c r="AD27" s="43">
        <f t="shared" ref="AD27:AD43" si="28">+M27*(S27+T27+U27+W27+Z27+AB27+AC27+AE27+X27)</f>
        <v>1.9306856009379483</v>
      </c>
      <c r="AE27" s="43">
        <f t="shared" ref="AE27:AE43" si="29">+$X$1*N27</f>
        <v>1.716</v>
      </c>
      <c r="AF27" s="43">
        <f t="shared" ref="AF27:AF43" si="30">+$X$1*O27</f>
        <v>0</v>
      </c>
      <c r="AG27" s="43">
        <f t="shared" si="14"/>
        <v>0</v>
      </c>
      <c r="AH27" s="42"/>
      <c r="AI27" s="42">
        <f t="shared" si="15"/>
        <v>98.774965647835359</v>
      </c>
      <c r="AJ27" s="44">
        <f t="shared" si="16"/>
        <v>-1.4744057019388778E-2</v>
      </c>
    </row>
    <row r="28" spans="1:38" x14ac:dyDescent="0.25">
      <c r="A28" s="1">
        <v>44105</v>
      </c>
      <c r="B28" s="54">
        <v>8.77</v>
      </c>
      <c r="C28" s="56">
        <v>9.9989999999999996E-2</v>
      </c>
      <c r="D28" s="56">
        <v>0.13003999999999999</v>
      </c>
      <c r="E28" s="54">
        <v>0.31</v>
      </c>
      <c r="F28" s="56">
        <v>4.4400000000000004E-3</v>
      </c>
      <c r="G28" s="40">
        <v>1.9800000000000002E-2</v>
      </c>
      <c r="H28" s="54">
        <v>0</v>
      </c>
      <c r="I28" s="56">
        <v>3.1539999999999999E-2</v>
      </c>
      <c r="J28" s="56">
        <v>0</v>
      </c>
      <c r="K28" s="61">
        <v>-3.7523000000000001E-2</v>
      </c>
      <c r="L28" s="56">
        <v>8.1999999999999998E-4</v>
      </c>
      <c r="M28" s="40">
        <v>0.02</v>
      </c>
      <c r="N28" s="58">
        <v>2.8600000000000001E-3</v>
      </c>
      <c r="O28" s="56">
        <v>0</v>
      </c>
      <c r="P28" s="53">
        <v>0</v>
      </c>
      <c r="R28" s="1">
        <f t="shared" si="0"/>
        <v>44105</v>
      </c>
      <c r="S28" s="43">
        <f t="shared" si="20"/>
        <v>8.77</v>
      </c>
      <c r="T28" s="43">
        <f t="shared" si="18"/>
        <v>49.994999999999997</v>
      </c>
      <c r="U28" s="43">
        <f t="shared" si="19"/>
        <v>13.004</v>
      </c>
      <c r="V28" s="43">
        <f t="shared" si="3"/>
        <v>0.31</v>
      </c>
      <c r="W28" s="43">
        <f t="shared" si="21"/>
        <v>2.6640000000000001</v>
      </c>
      <c r="X28" s="43">
        <f t="shared" si="22"/>
        <v>1.8388658338974004</v>
      </c>
      <c r="Y28" s="43">
        <f t="shared" si="23"/>
        <v>0</v>
      </c>
      <c r="Z28" s="43">
        <f t="shared" si="24"/>
        <v>18.923999999999999</v>
      </c>
      <c r="AA28" s="43">
        <f t="shared" si="25"/>
        <v>0</v>
      </c>
      <c r="AB28" s="43">
        <f t="shared" si="26"/>
        <v>-2.6929881870000001</v>
      </c>
      <c r="AC28" s="43">
        <f t="shared" si="27"/>
        <v>0.49199999999999999</v>
      </c>
      <c r="AD28" s="43">
        <f t="shared" si="28"/>
        <v>1.8942175529379481</v>
      </c>
      <c r="AE28" s="43">
        <f t="shared" si="29"/>
        <v>1.716</v>
      </c>
      <c r="AF28" s="43">
        <f t="shared" si="30"/>
        <v>0</v>
      </c>
      <c r="AG28" s="43">
        <f t="shared" si="14"/>
        <v>0</v>
      </c>
      <c r="AH28" s="42"/>
      <c r="AI28" s="42">
        <f t="shared" ref="AI28:AI46" si="31">SUM(S28:AH28)</f>
        <v>96.915095199835363</v>
      </c>
      <c r="AJ28" s="44">
        <f t="shared" si="16"/>
        <v>-1.8829370739859672E-2</v>
      </c>
    </row>
    <row r="29" spans="1:38" x14ac:dyDescent="0.25">
      <c r="A29" s="1">
        <v>44197</v>
      </c>
      <c r="B29" s="54">
        <v>8.77</v>
      </c>
      <c r="C29" s="56">
        <v>9.9989999999999996E-2</v>
      </c>
      <c r="D29" s="56">
        <v>0.13003999999999999</v>
      </c>
      <c r="E29" s="54">
        <v>0.31</v>
      </c>
      <c r="F29" s="56">
        <v>4.4400000000000004E-3</v>
      </c>
      <c r="G29" s="40">
        <v>1.95E-2</v>
      </c>
      <c r="H29" s="54">
        <v>0</v>
      </c>
      <c r="I29" s="56">
        <v>3.5009999999999999E-2</v>
      </c>
      <c r="J29" s="56">
        <v>0</v>
      </c>
      <c r="K29" s="61">
        <v>-3.7523000000000001E-2</v>
      </c>
      <c r="L29" s="56">
        <v>1.08E-3</v>
      </c>
      <c r="M29" s="40">
        <v>0.02</v>
      </c>
      <c r="N29" s="58">
        <v>3.6549999999999998E-3</v>
      </c>
      <c r="O29" s="56">
        <v>0</v>
      </c>
      <c r="P29" s="53">
        <v>0</v>
      </c>
      <c r="R29" s="1">
        <f t="shared" si="0"/>
        <v>44197</v>
      </c>
      <c r="S29" s="43">
        <f t="shared" si="20"/>
        <v>8.77</v>
      </c>
      <c r="T29" s="43">
        <f t="shared" si="18"/>
        <v>49.994999999999997</v>
      </c>
      <c r="U29" s="43">
        <f t="shared" si="19"/>
        <v>13.004</v>
      </c>
      <c r="V29" s="43">
        <f t="shared" si="3"/>
        <v>0.31</v>
      </c>
      <c r="W29" s="43">
        <f t="shared" si="21"/>
        <v>2.6640000000000001</v>
      </c>
      <c r="X29" s="43">
        <f t="shared" si="22"/>
        <v>1.8639467303535</v>
      </c>
      <c r="Y29" s="43">
        <f t="shared" si="23"/>
        <v>0</v>
      </c>
      <c r="Z29" s="43">
        <f t="shared" si="24"/>
        <v>21.006</v>
      </c>
      <c r="AA29" s="43">
        <f t="shared" si="25"/>
        <v>0</v>
      </c>
      <c r="AB29" s="43">
        <f t="shared" si="26"/>
        <v>-2.6929881870000001</v>
      </c>
      <c r="AC29" s="43">
        <f t="shared" si="27"/>
        <v>0.64800000000000002</v>
      </c>
      <c r="AD29" s="43">
        <f t="shared" si="28"/>
        <v>1.9490191708670701</v>
      </c>
      <c r="AE29" s="43">
        <f t="shared" si="29"/>
        <v>2.1930000000000001</v>
      </c>
      <c r="AF29" s="43">
        <f t="shared" si="30"/>
        <v>0</v>
      </c>
      <c r="AG29" s="43">
        <f t="shared" si="14"/>
        <v>0</v>
      </c>
      <c r="AH29" s="42"/>
      <c r="AI29" s="42">
        <f t="shared" si="31"/>
        <v>99.709977714220585</v>
      </c>
      <c r="AJ29" s="44">
        <f t="shared" si="16"/>
        <v>2.8838464313761202E-2</v>
      </c>
      <c r="AK29" s="45">
        <v>281.84500000000003</v>
      </c>
      <c r="AL29" s="44">
        <f>+(AK29-AK25)/AK25</f>
        <v>3.5406877853986246E-2</v>
      </c>
    </row>
    <row r="30" spans="1:38" x14ac:dyDescent="0.25">
      <c r="A30" s="1">
        <v>44209</v>
      </c>
      <c r="B30" s="54">
        <v>8.77</v>
      </c>
      <c r="C30" s="56">
        <v>9.9989999999999996E-2</v>
      </c>
      <c r="D30" s="56">
        <v>0.13003999999999999</v>
      </c>
      <c r="E30" s="54">
        <v>0.51</v>
      </c>
      <c r="F30" s="56">
        <v>4.4400000000000004E-3</v>
      </c>
      <c r="G30" s="40">
        <v>1.95E-2</v>
      </c>
      <c r="H30" s="54">
        <v>0</v>
      </c>
      <c r="I30" s="56">
        <v>3.5009999999999999E-2</v>
      </c>
      <c r="J30" s="56">
        <v>0</v>
      </c>
      <c r="K30" s="61">
        <v>-3.7523000000000001E-2</v>
      </c>
      <c r="L30" s="56">
        <v>1.08E-3</v>
      </c>
      <c r="M30" s="40">
        <v>0.02</v>
      </c>
      <c r="N30" s="58">
        <v>3.6549999999999998E-3</v>
      </c>
      <c r="O30" s="56">
        <v>0</v>
      </c>
      <c r="P30" s="53">
        <v>0</v>
      </c>
      <c r="R30" s="1">
        <f t="shared" si="0"/>
        <v>44209</v>
      </c>
      <c r="S30" s="43">
        <f t="shared" si="20"/>
        <v>8.77</v>
      </c>
      <c r="T30" s="43">
        <f t="shared" si="18"/>
        <v>49.994999999999997</v>
      </c>
      <c r="U30" s="43">
        <f t="shared" si="19"/>
        <v>13.004</v>
      </c>
      <c r="V30" s="43">
        <f t="shared" si="3"/>
        <v>0.51</v>
      </c>
      <c r="W30" s="43">
        <f t="shared" si="21"/>
        <v>2.6640000000000001</v>
      </c>
      <c r="X30" s="43">
        <f t="shared" si="22"/>
        <v>1.8639467303535</v>
      </c>
      <c r="Y30" s="43">
        <f t="shared" si="23"/>
        <v>0</v>
      </c>
      <c r="Z30" s="43">
        <f t="shared" si="24"/>
        <v>21.006</v>
      </c>
      <c r="AA30" s="43">
        <f t="shared" si="25"/>
        <v>0</v>
      </c>
      <c r="AB30" s="43">
        <f t="shared" si="26"/>
        <v>-2.6929881870000001</v>
      </c>
      <c r="AC30" s="43">
        <f t="shared" si="27"/>
        <v>0.64800000000000002</v>
      </c>
      <c r="AD30" s="43">
        <f t="shared" si="28"/>
        <v>1.9490191708670701</v>
      </c>
      <c r="AE30" s="43">
        <f t="shared" si="29"/>
        <v>2.1930000000000001</v>
      </c>
      <c r="AF30" s="43">
        <f t="shared" si="30"/>
        <v>0</v>
      </c>
      <c r="AG30" s="43">
        <f t="shared" si="14"/>
        <v>0</v>
      </c>
      <c r="AH30" s="42"/>
      <c r="AI30" s="42">
        <f t="shared" si="31"/>
        <v>99.909977714220588</v>
      </c>
      <c r="AJ30" s="44">
        <f t="shared" si="16"/>
        <v>2.0058173172320241E-3</v>
      </c>
    </row>
    <row r="31" spans="1:38" x14ac:dyDescent="0.25">
      <c r="A31" s="1">
        <v>44265</v>
      </c>
      <c r="B31" s="54">
        <v>8.77</v>
      </c>
      <c r="C31" s="56">
        <v>9.9989999999999996E-2</v>
      </c>
      <c r="D31" s="56">
        <v>0.13003999999999999</v>
      </c>
      <c r="E31" s="54">
        <v>0.51</v>
      </c>
      <c r="F31" s="56">
        <v>4.4400000000000004E-3</v>
      </c>
      <c r="G31" s="40">
        <v>1.95E-2</v>
      </c>
      <c r="H31" s="54">
        <v>0</v>
      </c>
      <c r="I31" s="56">
        <v>3.5009999999999999E-2</v>
      </c>
      <c r="J31" s="62">
        <v>5.79E-3</v>
      </c>
      <c r="K31" s="61">
        <v>-3.7523000000000001E-2</v>
      </c>
      <c r="L31" s="56">
        <v>1.08E-3</v>
      </c>
      <c r="M31" s="40">
        <v>0.02</v>
      </c>
      <c r="N31" s="58">
        <v>3.6549999999999998E-3</v>
      </c>
      <c r="O31" s="56">
        <v>0</v>
      </c>
      <c r="P31" s="53">
        <v>0</v>
      </c>
      <c r="R31" s="1">
        <f t="shared" si="0"/>
        <v>44265</v>
      </c>
      <c r="S31" s="43">
        <f t="shared" si="20"/>
        <v>8.77</v>
      </c>
      <c r="T31" s="43">
        <f t="shared" si="18"/>
        <v>49.994999999999997</v>
      </c>
      <c r="U31" s="43">
        <f t="shared" si="19"/>
        <v>13.004</v>
      </c>
      <c r="V31" s="43">
        <f t="shared" si="3"/>
        <v>0.51</v>
      </c>
      <c r="W31" s="43">
        <f t="shared" si="21"/>
        <v>2.6640000000000001</v>
      </c>
      <c r="X31" s="43">
        <f t="shared" si="22"/>
        <v>1.8639467303535</v>
      </c>
      <c r="Y31" s="43">
        <f t="shared" si="23"/>
        <v>0</v>
      </c>
      <c r="Z31" s="43">
        <f t="shared" si="24"/>
        <v>21.006</v>
      </c>
      <c r="AA31" s="43">
        <f t="shared" si="25"/>
        <v>3.4740000000000002</v>
      </c>
      <c r="AB31" s="43">
        <f t="shared" si="26"/>
        <v>-2.6929881870000001</v>
      </c>
      <c r="AC31" s="43">
        <f t="shared" si="27"/>
        <v>0.64800000000000002</v>
      </c>
      <c r="AD31" s="43">
        <f t="shared" si="28"/>
        <v>1.9490191708670701</v>
      </c>
      <c r="AE31" s="43">
        <f t="shared" si="29"/>
        <v>2.1930000000000001</v>
      </c>
      <c r="AF31" s="43">
        <f t="shared" si="30"/>
        <v>0</v>
      </c>
      <c r="AG31" s="43">
        <f t="shared" si="14"/>
        <v>0</v>
      </c>
      <c r="AH31" s="42"/>
      <c r="AI31" s="42">
        <f t="shared" si="31"/>
        <v>103.38397771422059</v>
      </c>
      <c r="AJ31" s="44">
        <f t="shared" si="16"/>
        <v>3.4771301920784391E-2</v>
      </c>
    </row>
    <row r="32" spans="1:38" x14ac:dyDescent="0.25">
      <c r="A32" s="1">
        <v>44287</v>
      </c>
      <c r="B32" s="54">
        <v>8.77</v>
      </c>
      <c r="C32" s="56">
        <v>9.9989999999999996E-2</v>
      </c>
      <c r="D32" s="56">
        <v>0.13003999999999999</v>
      </c>
      <c r="E32" s="54">
        <v>0.51</v>
      </c>
      <c r="F32" s="56">
        <v>4.4400000000000004E-3</v>
      </c>
      <c r="G32" s="40">
        <v>1.95E-2</v>
      </c>
      <c r="H32" s="54">
        <v>0</v>
      </c>
      <c r="I32" s="56">
        <v>3.5549999999999998E-2</v>
      </c>
      <c r="J32" s="62">
        <v>5.79E-3</v>
      </c>
      <c r="K32" s="61">
        <v>-3.7523000000000001E-2</v>
      </c>
      <c r="L32" s="56">
        <v>1.08E-3</v>
      </c>
      <c r="M32" s="40">
        <v>0.02</v>
      </c>
      <c r="N32" s="58">
        <v>3.6549999999999998E-3</v>
      </c>
      <c r="O32" s="56">
        <v>0</v>
      </c>
      <c r="P32" s="53">
        <v>0</v>
      </c>
      <c r="R32" s="1">
        <f t="shared" si="0"/>
        <v>44287</v>
      </c>
      <c r="S32" s="43">
        <f t="shared" si="20"/>
        <v>8.77</v>
      </c>
      <c r="T32" s="43">
        <f t="shared" si="18"/>
        <v>49.994999999999997</v>
      </c>
      <c r="U32" s="43">
        <f t="shared" si="19"/>
        <v>13.004</v>
      </c>
      <c r="V32" s="43">
        <f t="shared" si="3"/>
        <v>0.51</v>
      </c>
      <c r="W32" s="43">
        <f t="shared" si="21"/>
        <v>2.6640000000000001</v>
      </c>
      <c r="X32" s="43">
        <f t="shared" si="22"/>
        <v>1.8702647303535</v>
      </c>
      <c r="Y32" s="43">
        <f t="shared" si="23"/>
        <v>0</v>
      </c>
      <c r="Z32" s="43">
        <f t="shared" si="24"/>
        <v>21.33</v>
      </c>
      <c r="AA32" s="43">
        <f t="shared" si="25"/>
        <v>3.4740000000000002</v>
      </c>
      <c r="AB32" s="43">
        <f t="shared" si="26"/>
        <v>-2.6929881870000001</v>
      </c>
      <c r="AC32" s="43">
        <f t="shared" si="27"/>
        <v>0.64800000000000002</v>
      </c>
      <c r="AD32" s="43">
        <f t="shared" si="28"/>
        <v>1.95562553086707</v>
      </c>
      <c r="AE32" s="43">
        <f t="shared" si="29"/>
        <v>2.1930000000000001</v>
      </c>
      <c r="AF32" s="43">
        <f t="shared" si="30"/>
        <v>0</v>
      </c>
      <c r="AG32" s="43">
        <f t="shared" si="14"/>
        <v>0</v>
      </c>
      <c r="AH32" s="42"/>
      <c r="AI32" s="42">
        <f t="shared" si="31"/>
        <v>103.72090207422058</v>
      </c>
      <c r="AJ32" s="44">
        <f t="shared" si="16"/>
        <v>3.258961083228267E-3</v>
      </c>
    </row>
    <row r="33" spans="1:38" x14ac:dyDescent="0.25">
      <c r="A33" s="1">
        <v>44378</v>
      </c>
      <c r="B33" s="54">
        <v>8.77</v>
      </c>
      <c r="C33" s="56">
        <v>9.9989999999999996E-2</v>
      </c>
      <c r="D33" s="56">
        <v>0.13003999999999999</v>
      </c>
      <c r="E33" s="54">
        <v>0.51</v>
      </c>
      <c r="F33" s="56">
        <v>4.4400000000000004E-3</v>
      </c>
      <c r="G33" s="40">
        <v>2.75E-2</v>
      </c>
      <c r="H33" s="54">
        <v>0</v>
      </c>
      <c r="I33" s="56">
        <v>3.8539999999999998E-2</v>
      </c>
      <c r="J33" s="62">
        <v>5.79E-3</v>
      </c>
      <c r="K33" s="61">
        <v>-3.7523000000000001E-2</v>
      </c>
      <c r="L33" s="56">
        <v>1.08E-3</v>
      </c>
      <c r="M33" s="40">
        <v>0.02</v>
      </c>
      <c r="N33" s="58">
        <v>3.6549999999999998E-3</v>
      </c>
      <c r="O33" s="56">
        <v>0</v>
      </c>
      <c r="P33" s="53">
        <v>0</v>
      </c>
      <c r="R33" s="1">
        <f t="shared" si="0"/>
        <v>44378</v>
      </c>
      <c r="S33" s="43">
        <f t="shared" si="20"/>
        <v>8.77</v>
      </c>
      <c r="T33" s="43">
        <f t="shared" si="18"/>
        <v>49.994999999999997</v>
      </c>
      <c r="U33" s="43">
        <f t="shared" si="19"/>
        <v>13.004</v>
      </c>
      <c r="V33" s="43">
        <f t="shared" si="3"/>
        <v>0.51</v>
      </c>
      <c r="W33" s="43">
        <f t="shared" si="21"/>
        <v>2.6640000000000001</v>
      </c>
      <c r="X33" s="43">
        <f t="shared" si="22"/>
        <v>2.6868878248575001</v>
      </c>
      <c r="Y33" s="43">
        <f t="shared" si="23"/>
        <v>0</v>
      </c>
      <c r="Z33" s="43">
        <f t="shared" si="24"/>
        <v>23.123999999999999</v>
      </c>
      <c r="AA33" s="43">
        <f t="shared" si="25"/>
        <v>3.4740000000000002</v>
      </c>
      <c r="AB33" s="43">
        <f t="shared" si="26"/>
        <v>-2.6929881870000001</v>
      </c>
      <c r="AC33" s="43">
        <f t="shared" si="27"/>
        <v>0.64800000000000002</v>
      </c>
      <c r="AD33" s="43">
        <f t="shared" si="28"/>
        <v>2.0078379927571501</v>
      </c>
      <c r="AE33" s="43">
        <f t="shared" si="29"/>
        <v>2.1930000000000001</v>
      </c>
      <c r="AF33" s="43">
        <f t="shared" si="30"/>
        <v>0</v>
      </c>
      <c r="AG33" s="43">
        <f t="shared" si="14"/>
        <v>0</v>
      </c>
      <c r="AH33" s="42"/>
      <c r="AI33" s="42">
        <f t="shared" si="31"/>
        <v>106.38373763061466</v>
      </c>
      <c r="AJ33" s="44">
        <f t="shared" si="16"/>
        <v>2.5673085204066338E-2</v>
      </c>
    </row>
    <row r="34" spans="1:38" ht="15.75" thickBot="1" x14ac:dyDescent="0.3">
      <c r="A34" s="1">
        <v>44470</v>
      </c>
      <c r="B34" s="54">
        <v>8.77</v>
      </c>
      <c r="C34" s="56">
        <v>9.9989999999999996E-2</v>
      </c>
      <c r="D34" s="56">
        <v>0.13003999999999999</v>
      </c>
      <c r="E34" s="54">
        <v>0.51</v>
      </c>
      <c r="F34" s="56">
        <v>4.4400000000000004E-3</v>
      </c>
      <c r="G34" s="40">
        <v>2.75E-2</v>
      </c>
      <c r="H34" s="54">
        <v>0.5</v>
      </c>
      <c r="I34" s="56">
        <v>4.7199999999999999E-2</v>
      </c>
      <c r="J34" s="62">
        <v>5.79E-3</v>
      </c>
      <c r="K34" s="61">
        <v>-3.7523000000000001E-2</v>
      </c>
      <c r="L34" s="56">
        <v>1.08E-3</v>
      </c>
      <c r="M34" s="40">
        <v>0.02</v>
      </c>
      <c r="N34" s="58">
        <v>3.6549999999999998E-3</v>
      </c>
      <c r="O34" s="56">
        <v>0</v>
      </c>
      <c r="P34" s="53">
        <v>0</v>
      </c>
      <c r="R34" s="1">
        <f t="shared" si="0"/>
        <v>44470</v>
      </c>
      <c r="S34" s="43">
        <f t="shared" si="20"/>
        <v>8.77</v>
      </c>
      <c r="T34" s="43">
        <f t="shared" si="18"/>
        <v>49.994999999999997</v>
      </c>
      <c r="U34" s="43">
        <f t="shared" si="19"/>
        <v>13.004</v>
      </c>
      <c r="V34" s="43">
        <f t="shared" si="3"/>
        <v>0.51</v>
      </c>
      <c r="W34" s="43">
        <f t="shared" si="21"/>
        <v>2.6640000000000001</v>
      </c>
      <c r="X34" s="43">
        <f t="shared" si="22"/>
        <v>2.8297778248575001</v>
      </c>
      <c r="Y34" s="43">
        <f t="shared" si="23"/>
        <v>0.5</v>
      </c>
      <c r="Z34" s="43">
        <f t="shared" si="24"/>
        <v>28.32</v>
      </c>
      <c r="AA34" s="43">
        <f t="shared" si="25"/>
        <v>3.4740000000000002</v>
      </c>
      <c r="AB34" s="43">
        <f t="shared" si="26"/>
        <v>-2.6929881870000001</v>
      </c>
      <c r="AC34" s="43">
        <f t="shared" si="27"/>
        <v>0.64800000000000002</v>
      </c>
      <c r="AD34" s="43">
        <f t="shared" si="28"/>
        <v>2.1146157927571503</v>
      </c>
      <c r="AE34" s="43">
        <f t="shared" si="29"/>
        <v>2.1930000000000001</v>
      </c>
      <c r="AF34" s="43">
        <f t="shared" si="30"/>
        <v>0</v>
      </c>
      <c r="AG34" s="43">
        <f t="shared" si="14"/>
        <v>0</v>
      </c>
      <c r="AH34" s="42"/>
      <c r="AI34" s="42">
        <f t="shared" si="31"/>
        <v>112.32940543061466</v>
      </c>
      <c r="AJ34" s="44">
        <f t="shared" si="16"/>
        <v>5.5888878623954044E-2</v>
      </c>
    </row>
    <row r="35" spans="1:38" ht="15.75" thickBot="1" x14ac:dyDescent="0.3">
      <c r="A35" s="1">
        <v>44562</v>
      </c>
      <c r="B35" s="54">
        <v>8.77</v>
      </c>
      <c r="C35" s="56">
        <v>9.9989999999999996E-2</v>
      </c>
      <c r="D35" s="56">
        <v>0.13003999999999999</v>
      </c>
      <c r="E35" s="54">
        <v>0.51</v>
      </c>
      <c r="F35" s="56">
        <v>4.4400000000000004E-3</v>
      </c>
      <c r="G35" s="40">
        <v>2.75E-2</v>
      </c>
      <c r="H35" s="54">
        <v>0.5</v>
      </c>
      <c r="I35" s="56">
        <v>4.4240000000000002E-2</v>
      </c>
      <c r="J35" s="62">
        <v>5.79E-3</v>
      </c>
      <c r="K35" s="61">
        <v>-3.7523000000000001E-2</v>
      </c>
      <c r="L35" s="56">
        <v>1.4499999999999999E-3</v>
      </c>
      <c r="M35" s="40">
        <v>0.02</v>
      </c>
      <c r="N35" s="58">
        <v>5.0720000000000001E-3</v>
      </c>
      <c r="O35" s="56">
        <v>0</v>
      </c>
      <c r="P35" s="53">
        <v>0</v>
      </c>
      <c r="R35" s="1">
        <f t="shared" si="0"/>
        <v>44562</v>
      </c>
      <c r="S35" s="43">
        <f t="shared" si="20"/>
        <v>8.77</v>
      </c>
      <c r="T35" s="43">
        <f t="shared" si="18"/>
        <v>49.994999999999997</v>
      </c>
      <c r="U35" s="43">
        <f t="shared" si="19"/>
        <v>13.004</v>
      </c>
      <c r="V35" s="43">
        <f t="shared" si="3"/>
        <v>0.51</v>
      </c>
      <c r="W35" s="43">
        <f t="shared" si="21"/>
        <v>2.6640000000000001</v>
      </c>
      <c r="X35" s="43">
        <f t="shared" si="22"/>
        <v>2.8104233248575001</v>
      </c>
      <c r="Y35" s="43">
        <f t="shared" si="23"/>
        <v>0.5</v>
      </c>
      <c r="Z35" s="43">
        <f t="shared" si="24"/>
        <v>26.544</v>
      </c>
      <c r="AA35" s="43">
        <f t="shared" si="25"/>
        <v>3.4740000000000002</v>
      </c>
      <c r="AB35" s="43">
        <f t="shared" si="26"/>
        <v>-2.6929881870000001</v>
      </c>
      <c r="AC35" s="43">
        <f t="shared" si="27"/>
        <v>0.86999999999999988</v>
      </c>
      <c r="AD35" s="43">
        <f t="shared" si="28"/>
        <v>2.1001527027571503</v>
      </c>
      <c r="AE35" s="43">
        <f t="shared" si="29"/>
        <v>3.0432000000000001</v>
      </c>
      <c r="AF35" s="43">
        <f t="shared" si="30"/>
        <v>0</v>
      </c>
      <c r="AG35" s="43">
        <f t="shared" si="14"/>
        <v>0</v>
      </c>
      <c r="AH35" s="42"/>
      <c r="AI35" s="42">
        <f t="shared" si="31"/>
        <v>111.59178784061467</v>
      </c>
      <c r="AJ35" s="44">
        <f t="shared" si="16"/>
        <v>-6.5665583038771441E-3</v>
      </c>
      <c r="AK35" s="47">
        <v>304.42399999999998</v>
      </c>
      <c r="AL35" s="44">
        <f>+(AK35-AK29)/AK29</f>
        <v>8.0111408753037835E-2</v>
      </c>
    </row>
    <row r="36" spans="1:38" x14ac:dyDescent="0.25">
      <c r="A36" s="1">
        <v>44652</v>
      </c>
      <c r="B36" s="54">
        <v>8.77</v>
      </c>
      <c r="C36" s="56">
        <v>9.9989999999999996E-2</v>
      </c>
      <c r="D36" s="56">
        <v>0.13003999999999999</v>
      </c>
      <c r="E36" s="54">
        <v>0.51</v>
      </c>
      <c r="F36" s="56">
        <v>4.4400000000000004E-3</v>
      </c>
      <c r="G36" s="40">
        <v>2.75E-2</v>
      </c>
      <c r="H36" s="54">
        <v>0.5</v>
      </c>
      <c r="I36" s="56">
        <v>5.101E-2</v>
      </c>
      <c r="J36" s="62">
        <v>5.79E-3</v>
      </c>
      <c r="K36" s="61">
        <v>-3.7523000000000001E-2</v>
      </c>
      <c r="L36" s="56">
        <v>1.4499999999999999E-3</v>
      </c>
      <c r="M36" s="40">
        <v>0.02</v>
      </c>
      <c r="N36" s="58">
        <v>5.0720000000000001E-3</v>
      </c>
      <c r="O36" s="56">
        <v>0</v>
      </c>
      <c r="P36" s="53">
        <v>0</v>
      </c>
      <c r="R36" s="1">
        <f t="shared" si="0"/>
        <v>44652</v>
      </c>
      <c r="S36" s="43">
        <f t="shared" si="20"/>
        <v>8.77</v>
      </c>
      <c r="T36" s="43">
        <f t="shared" si="18"/>
        <v>49.994999999999997</v>
      </c>
      <c r="U36" s="43">
        <f t="shared" si="19"/>
        <v>13.004</v>
      </c>
      <c r="V36" s="43">
        <f t="shared" si="3"/>
        <v>0.51</v>
      </c>
      <c r="W36" s="43">
        <f t="shared" si="21"/>
        <v>2.6640000000000001</v>
      </c>
      <c r="X36" s="43">
        <f t="shared" si="22"/>
        <v>2.9221283248575003</v>
      </c>
      <c r="Y36" s="43">
        <f t="shared" si="23"/>
        <v>0.5</v>
      </c>
      <c r="Z36" s="43">
        <f t="shared" si="24"/>
        <v>30.606000000000002</v>
      </c>
      <c r="AA36" s="43">
        <f t="shared" si="25"/>
        <v>3.4740000000000002</v>
      </c>
      <c r="AB36" s="43">
        <f t="shared" si="26"/>
        <v>-2.6929881870000001</v>
      </c>
      <c r="AC36" s="43">
        <f t="shared" si="27"/>
        <v>0.86999999999999988</v>
      </c>
      <c r="AD36" s="43">
        <f t="shared" si="28"/>
        <v>2.1836268027571504</v>
      </c>
      <c r="AE36" s="43">
        <f t="shared" si="29"/>
        <v>3.0432000000000001</v>
      </c>
      <c r="AF36" s="43">
        <f t="shared" si="30"/>
        <v>0</v>
      </c>
      <c r="AG36" s="43">
        <f t="shared" si="14"/>
        <v>0</v>
      </c>
      <c r="AH36" s="42"/>
      <c r="AI36" s="42">
        <f t="shared" si="31"/>
        <v>115.84896694061467</v>
      </c>
      <c r="AJ36" s="44">
        <f t="shared" si="16"/>
        <v>3.8149573390476407E-2</v>
      </c>
    </row>
    <row r="37" spans="1:38" x14ac:dyDescent="0.25">
      <c r="A37" s="1">
        <v>44743</v>
      </c>
      <c r="B37" s="54">
        <v>8.77</v>
      </c>
      <c r="C37" s="56">
        <v>9.9989999999999996E-2</v>
      </c>
      <c r="D37" s="56">
        <v>0.13003999999999999</v>
      </c>
      <c r="E37" s="54">
        <v>0.51</v>
      </c>
      <c r="F37" s="56">
        <v>4.4400000000000004E-3</v>
      </c>
      <c r="G37" s="40">
        <v>2.2599999999999999E-2</v>
      </c>
      <c r="H37" s="54">
        <v>0.5</v>
      </c>
      <c r="I37" s="56">
        <v>6.0879999999999997E-2</v>
      </c>
      <c r="J37" s="62">
        <v>5.79E-3</v>
      </c>
      <c r="K37" s="61">
        <v>-3.7523000000000001E-2</v>
      </c>
      <c r="L37" s="56">
        <v>1.4499999999999999E-3</v>
      </c>
      <c r="M37" s="40">
        <v>0.02</v>
      </c>
      <c r="N37" s="58">
        <v>5.0720000000000001E-3</v>
      </c>
      <c r="O37" s="56">
        <v>0</v>
      </c>
      <c r="P37" s="53">
        <v>0</v>
      </c>
      <c r="R37" s="1">
        <f t="shared" si="0"/>
        <v>44743</v>
      </c>
      <c r="S37" s="43">
        <f t="shared" si="20"/>
        <v>8.77</v>
      </c>
      <c r="T37" s="43">
        <f t="shared" si="18"/>
        <v>49.994999999999997</v>
      </c>
      <c r="U37" s="43">
        <f t="shared" si="19"/>
        <v>13.004</v>
      </c>
      <c r="V37" s="43">
        <f t="shared" si="3"/>
        <v>0.51</v>
      </c>
      <c r="W37" s="43">
        <f t="shared" si="21"/>
        <v>2.6640000000000001</v>
      </c>
      <c r="X37" s="43">
        <f t="shared" si="22"/>
        <v>2.5352953869737997</v>
      </c>
      <c r="Y37" s="43">
        <f t="shared" si="23"/>
        <v>0.5</v>
      </c>
      <c r="Z37" s="43">
        <f t="shared" si="24"/>
        <v>36.527999999999999</v>
      </c>
      <c r="AA37" s="43">
        <f t="shared" si="25"/>
        <v>3.4740000000000002</v>
      </c>
      <c r="AB37" s="43">
        <f t="shared" si="26"/>
        <v>-2.6929881870000001</v>
      </c>
      <c r="AC37" s="43">
        <f t="shared" si="27"/>
        <v>0.86999999999999988</v>
      </c>
      <c r="AD37" s="43">
        <f t="shared" si="28"/>
        <v>2.2943301439994763</v>
      </c>
      <c r="AE37" s="43">
        <f t="shared" si="29"/>
        <v>3.0432000000000001</v>
      </c>
      <c r="AF37" s="43">
        <f t="shared" si="30"/>
        <v>0</v>
      </c>
      <c r="AG37" s="43">
        <f t="shared" si="14"/>
        <v>0</v>
      </c>
      <c r="AH37" s="42"/>
      <c r="AI37" s="42">
        <f t="shared" si="31"/>
        <v>121.4948373439733</v>
      </c>
      <c r="AJ37" s="44">
        <f t="shared" si="16"/>
        <v>4.8734749669824488E-2</v>
      </c>
    </row>
    <row r="38" spans="1:38" x14ac:dyDescent="0.25">
      <c r="A38" s="1">
        <v>44835</v>
      </c>
      <c r="B38" s="54">
        <v>8.77</v>
      </c>
      <c r="C38" s="56">
        <v>9.9989999999999996E-2</v>
      </c>
      <c r="D38" s="56">
        <v>0.13003999999999999</v>
      </c>
      <c r="E38" s="54">
        <v>0.51</v>
      </c>
      <c r="F38" s="56">
        <v>4.4400000000000004E-3</v>
      </c>
      <c r="G38" s="40">
        <v>2.2599999999999999E-2</v>
      </c>
      <c r="H38" s="54">
        <v>0.75</v>
      </c>
      <c r="I38" s="56">
        <v>6.0440000000000001E-2</v>
      </c>
      <c r="J38" s="62">
        <v>5.79E-3</v>
      </c>
      <c r="K38" s="61">
        <v>-3.7523000000000001E-2</v>
      </c>
      <c r="L38" s="56">
        <v>1.4499999999999999E-3</v>
      </c>
      <c r="M38" s="40">
        <v>0.02</v>
      </c>
      <c r="N38" s="58">
        <v>5.0720000000000001E-3</v>
      </c>
      <c r="O38" s="56">
        <v>0</v>
      </c>
      <c r="P38" s="53">
        <v>0</v>
      </c>
      <c r="R38" s="1">
        <f t="shared" si="0"/>
        <v>44835</v>
      </c>
      <c r="S38" s="43">
        <f t="shared" si="20"/>
        <v>8.77</v>
      </c>
      <c r="T38" s="43">
        <f t="shared" si="18"/>
        <v>49.994999999999997</v>
      </c>
      <c r="U38" s="43">
        <f t="shared" si="19"/>
        <v>13.004</v>
      </c>
      <c r="V38" s="43">
        <f t="shared" si="3"/>
        <v>0.51</v>
      </c>
      <c r="W38" s="43">
        <f t="shared" si="21"/>
        <v>2.6640000000000001</v>
      </c>
      <c r="X38" s="43">
        <f t="shared" si="22"/>
        <v>2.5293289869738005</v>
      </c>
      <c r="Y38" s="43">
        <f t="shared" si="23"/>
        <v>0.75</v>
      </c>
      <c r="Z38" s="43">
        <f t="shared" si="24"/>
        <v>36.264000000000003</v>
      </c>
      <c r="AA38" s="43">
        <f t="shared" si="25"/>
        <v>3.4740000000000002</v>
      </c>
      <c r="AB38" s="43">
        <f t="shared" si="26"/>
        <v>-2.6929881870000001</v>
      </c>
      <c r="AC38" s="43">
        <f t="shared" si="27"/>
        <v>0.86999999999999988</v>
      </c>
      <c r="AD38" s="43">
        <f t="shared" si="28"/>
        <v>2.2889308159994761</v>
      </c>
      <c r="AE38" s="43">
        <f t="shared" si="29"/>
        <v>3.0432000000000001</v>
      </c>
      <c r="AF38" s="43">
        <f t="shared" si="30"/>
        <v>0</v>
      </c>
      <c r="AG38" s="43">
        <f t="shared" si="14"/>
        <v>0</v>
      </c>
      <c r="AH38" s="42"/>
      <c r="AI38" s="42">
        <f t="shared" si="31"/>
        <v>121.46947161597329</v>
      </c>
      <c r="AJ38" s="44">
        <f t="shared" si="16"/>
        <v>-2.0878029515111328E-4</v>
      </c>
    </row>
    <row r="39" spans="1:38" x14ac:dyDescent="0.25">
      <c r="A39" s="1">
        <v>44927</v>
      </c>
      <c r="B39" s="54">
        <v>8.77</v>
      </c>
      <c r="C39" s="56">
        <v>9.9989999999999996E-2</v>
      </c>
      <c r="D39" s="56">
        <v>0.13003999999999999</v>
      </c>
      <c r="E39" s="54">
        <v>0.51</v>
      </c>
      <c r="F39" s="56">
        <v>4.4400000000000004E-3</v>
      </c>
      <c r="G39" s="40">
        <v>2.4299999999999999E-2</v>
      </c>
      <c r="H39" s="54">
        <v>0.75</v>
      </c>
      <c r="I39" s="56">
        <v>6.3649999999999998E-2</v>
      </c>
      <c r="J39" s="62">
        <v>5.79E-3</v>
      </c>
      <c r="K39" s="61">
        <v>-3.7523000000000001E-2</v>
      </c>
      <c r="L39" s="56">
        <v>1.75E-3</v>
      </c>
      <c r="M39" s="40">
        <v>0.02</v>
      </c>
      <c r="N39" s="58">
        <v>5.0720000000000001E-3</v>
      </c>
      <c r="O39" s="56">
        <v>0</v>
      </c>
      <c r="P39" s="53">
        <v>0</v>
      </c>
      <c r="R39" s="1">
        <f t="shared" si="0"/>
        <v>44927</v>
      </c>
      <c r="S39" s="43">
        <f t="shared" si="20"/>
        <v>8.77</v>
      </c>
      <c r="T39" s="43">
        <f t="shared" si="18"/>
        <v>49.994999999999997</v>
      </c>
      <c r="U39" s="43">
        <f t="shared" si="19"/>
        <v>13.004</v>
      </c>
      <c r="V39" s="43">
        <f t="shared" si="3"/>
        <v>0.51</v>
      </c>
      <c r="W39" s="43">
        <f t="shared" si="21"/>
        <v>2.6640000000000001</v>
      </c>
      <c r="X39" s="43">
        <f t="shared" si="22"/>
        <v>2.7707640470558998</v>
      </c>
      <c r="Y39" s="43">
        <f t="shared" si="23"/>
        <v>0.75</v>
      </c>
      <c r="Z39" s="43">
        <f t="shared" si="24"/>
        <v>38.19</v>
      </c>
      <c r="AA39" s="43">
        <f t="shared" si="25"/>
        <v>3.4740000000000002</v>
      </c>
      <c r="AB39" s="43">
        <f t="shared" si="26"/>
        <v>-2.6929881870000001</v>
      </c>
      <c r="AC39" s="43">
        <f t="shared" si="27"/>
        <v>1.05</v>
      </c>
      <c r="AD39" s="43">
        <f t="shared" si="28"/>
        <v>2.3358795172011182</v>
      </c>
      <c r="AE39" s="43">
        <f t="shared" si="29"/>
        <v>3.0432000000000001</v>
      </c>
      <c r="AF39" s="43">
        <f t="shared" si="30"/>
        <v>0</v>
      </c>
      <c r="AG39" s="43">
        <f t="shared" si="14"/>
        <v>0</v>
      </c>
      <c r="AH39" s="42"/>
      <c r="AI39" s="42">
        <f t="shared" si="31"/>
        <v>123.86385537725704</v>
      </c>
      <c r="AJ39" s="48">
        <f t="shared" si="16"/>
        <v>1.9711815071144886E-2</v>
      </c>
    </row>
    <row r="40" spans="1:38" x14ac:dyDescent="0.25">
      <c r="A40" s="1">
        <v>45017</v>
      </c>
      <c r="B40" s="54">
        <v>8.77</v>
      </c>
      <c r="C40" s="56">
        <v>9.9989999999999996E-2</v>
      </c>
      <c r="D40" s="56">
        <v>0.13003999999999999</v>
      </c>
      <c r="E40" s="54">
        <v>0.51</v>
      </c>
      <c r="F40" s="56">
        <v>4.4400000000000004E-3</v>
      </c>
      <c r="G40" s="40">
        <v>2.4299999999999999E-2</v>
      </c>
      <c r="H40" s="54">
        <v>0.75</v>
      </c>
      <c r="I40" s="56">
        <v>6.0359999999999997E-2</v>
      </c>
      <c r="J40" s="62">
        <v>5.79E-3</v>
      </c>
      <c r="K40" s="61">
        <v>-3.7523000000000001E-2</v>
      </c>
      <c r="L40" s="56">
        <v>1.75E-3</v>
      </c>
      <c r="M40" s="40">
        <v>0.02</v>
      </c>
      <c r="N40" s="58">
        <v>5.0720000000000001E-3</v>
      </c>
      <c r="O40" s="56">
        <v>2.2000000000000001E-4</v>
      </c>
      <c r="P40" s="53">
        <v>0</v>
      </c>
      <c r="Q40" s="41"/>
      <c r="R40" s="1">
        <f t="shared" si="0"/>
        <v>45017</v>
      </c>
      <c r="S40" s="43">
        <f t="shared" si="20"/>
        <v>8.77</v>
      </c>
      <c r="T40" s="43">
        <f t="shared" si="18"/>
        <v>49.994999999999997</v>
      </c>
      <c r="U40" s="43">
        <f t="shared" si="19"/>
        <v>13.004</v>
      </c>
      <c r="V40" s="43">
        <f t="shared" si="3"/>
        <v>0.51</v>
      </c>
      <c r="W40" s="43">
        <f t="shared" si="21"/>
        <v>2.6640000000000001</v>
      </c>
      <c r="X40" s="43">
        <f t="shared" si="22"/>
        <v>2.7260034470559003</v>
      </c>
      <c r="Y40" s="43">
        <f t="shared" si="23"/>
        <v>0.75</v>
      </c>
      <c r="Z40" s="43">
        <f>+$X$1*I40</f>
        <v>36.216000000000001</v>
      </c>
      <c r="AA40" s="43">
        <f t="shared" si="25"/>
        <v>3.4740000000000002</v>
      </c>
      <c r="AB40" s="43">
        <f t="shared" si="26"/>
        <v>-2.6929881870000001</v>
      </c>
      <c r="AC40" s="43">
        <f t="shared" si="27"/>
        <v>1.05</v>
      </c>
      <c r="AD40" s="43">
        <f t="shared" si="28"/>
        <v>2.2955043052011179</v>
      </c>
      <c r="AE40" s="43">
        <f t="shared" si="29"/>
        <v>3.0432000000000001</v>
      </c>
      <c r="AF40" s="43">
        <f t="shared" si="30"/>
        <v>0.13200000000000001</v>
      </c>
      <c r="AG40" s="43">
        <f t="shared" si="14"/>
        <v>0</v>
      </c>
      <c r="AH40" s="42"/>
      <c r="AI40" s="42">
        <f t="shared" si="31"/>
        <v>121.93671956525704</v>
      </c>
      <c r="AJ40" s="44">
        <f t="shared" si="16"/>
        <v>-1.5558500146232727E-2</v>
      </c>
    </row>
    <row r="41" spans="1:38" x14ac:dyDescent="0.25">
      <c r="A41" s="1">
        <v>45078</v>
      </c>
      <c r="B41" s="54">
        <v>8.77</v>
      </c>
      <c r="C41" s="56">
        <v>9.9989999999999996E-2</v>
      </c>
      <c r="D41" s="56">
        <v>0.13003999999999999</v>
      </c>
      <c r="E41" s="54">
        <v>0.51</v>
      </c>
      <c r="F41" s="56">
        <v>4.4400000000000004E-3</v>
      </c>
      <c r="G41" s="40">
        <v>2.4299999999999999E-2</v>
      </c>
      <c r="H41" s="54">
        <v>0.75</v>
      </c>
      <c r="I41" s="56">
        <v>6.0359999999999997E-2</v>
      </c>
      <c r="J41" s="62">
        <v>5.79E-3</v>
      </c>
      <c r="K41" s="61">
        <v>-3.7523000000000001E-2</v>
      </c>
      <c r="L41" s="56">
        <v>1.75E-3</v>
      </c>
      <c r="M41" s="40">
        <v>0.02</v>
      </c>
      <c r="N41" s="58">
        <v>5.0720000000000001E-3</v>
      </c>
      <c r="O41" s="56">
        <v>2.2000000000000001E-4</v>
      </c>
      <c r="P41" s="53">
        <v>0</v>
      </c>
      <c r="Q41" s="41"/>
      <c r="R41" s="1">
        <f t="shared" si="0"/>
        <v>45078</v>
      </c>
      <c r="S41" s="43">
        <f t="shared" si="20"/>
        <v>8.77</v>
      </c>
      <c r="T41" s="43">
        <f t="shared" si="18"/>
        <v>49.994999999999997</v>
      </c>
      <c r="U41" s="43">
        <f t="shared" si="19"/>
        <v>13.004</v>
      </c>
      <c r="V41" s="43">
        <f t="shared" si="3"/>
        <v>0.51</v>
      </c>
      <c r="W41" s="43">
        <f t="shared" si="21"/>
        <v>2.6640000000000001</v>
      </c>
      <c r="X41" s="43">
        <f t="shared" si="22"/>
        <v>2.7260034470559003</v>
      </c>
      <c r="Y41" s="43">
        <f t="shared" si="23"/>
        <v>0.75</v>
      </c>
      <c r="Z41" s="43">
        <f>+$X$1*I41</f>
        <v>36.216000000000001</v>
      </c>
      <c r="AA41" s="43">
        <f t="shared" si="25"/>
        <v>3.4740000000000002</v>
      </c>
      <c r="AB41" s="43">
        <f t="shared" si="26"/>
        <v>-2.6929881870000001</v>
      </c>
      <c r="AC41" s="43">
        <f t="shared" si="27"/>
        <v>1.05</v>
      </c>
      <c r="AD41" s="43">
        <f t="shared" si="28"/>
        <v>2.2955043052011179</v>
      </c>
      <c r="AE41" s="43">
        <f t="shared" si="29"/>
        <v>3.0432000000000001</v>
      </c>
      <c r="AF41" s="43">
        <f t="shared" si="30"/>
        <v>0.13200000000000001</v>
      </c>
      <c r="AG41" s="43">
        <f t="shared" si="14"/>
        <v>0</v>
      </c>
      <c r="AH41" s="42"/>
      <c r="AI41" s="42">
        <f t="shared" si="31"/>
        <v>121.93671956525704</v>
      </c>
      <c r="AJ41" s="44">
        <f t="shared" si="16"/>
        <v>0</v>
      </c>
    </row>
    <row r="42" spans="1:38" x14ac:dyDescent="0.25">
      <c r="A42" s="1">
        <v>45108</v>
      </c>
      <c r="B42" s="54">
        <v>8.77</v>
      </c>
      <c r="C42" s="56">
        <v>9.9989999999999996E-2</v>
      </c>
      <c r="D42" s="56">
        <v>0.13003999999999999</v>
      </c>
      <c r="E42" s="54">
        <v>0.51</v>
      </c>
      <c r="F42" s="56">
        <v>4.4400000000000004E-3</v>
      </c>
      <c r="G42" s="40">
        <v>2.1000000000000001E-2</v>
      </c>
      <c r="H42" s="54">
        <v>0.75</v>
      </c>
      <c r="I42" s="56">
        <v>5.1580000000000001E-2</v>
      </c>
      <c r="J42" s="62">
        <v>5.79E-3</v>
      </c>
      <c r="K42" s="61">
        <v>-3.7523000000000001E-2</v>
      </c>
      <c r="L42" s="56">
        <v>1.75E-3</v>
      </c>
      <c r="M42" s="40">
        <v>0.02</v>
      </c>
      <c r="N42" s="58">
        <v>5.0720000000000001E-3</v>
      </c>
      <c r="O42" s="56">
        <v>2.2000000000000001E-4</v>
      </c>
      <c r="P42" s="53">
        <v>0</v>
      </c>
      <c r="Q42" s="41"/>
      <c r="R42" s="1">
        <f t="shared" si="0"/>
        <v>45108</v>
      </c>
      <c r="S42" s="43">
        <f t="shared" si="20"/>
        <v>8.77</v>
      </c>
      <c r="T42" s="43">
        <f t="shared" si="18"/>
        <v>49.994999999999997</v>
      </c>
      <c r="U42" s="43">
        <f t="shared" si="19"/>
        <v>13.004</v>
      </c>
      <c r="V42" s="43">
        <f t="shared" si="3"/>
        <v>0.51</v>
      </c>
      <c r="W42" s="43">
        <f t="shared" si="21"/>
        <v>2.6640000000000001</v>
      </c>
      <c r="X42" s="43">
        <f t="shared" si="22"/>
        <v>2.2451774480730005</v>
      </c>
      <c r="Y42" s="43">
        <f t="shared" si="23"/>
        <v>0.75</v>
      </c>
      <c r="Z42" s="43">
        <f>+$X$1*I42</f>
        <v>30.948</v>
      </c>
      <c r="AA42" s="43">
        <f t="shared" si="25"/>
        <v>3.4740000000000002</v>
      </c>
      <c r="AB42" s="43">
        <f t="shared" si="26"/>
        <v>-2.6929881870000001</v>
      </c>
      <c r="AC42" s="43">
        <f t="shared" si="27"/>
        <v>1.05</v>
      </c>
      <c r="AD42" s="43">
        <f t="shared" si="28"/>
        <v>2.18052778522146</v>
      </c>
      <c r="AE42" s="43">
        <f t="shared" si="29"/>
        <v>3.0432000000000001</v>
      </c>
      <c r="AF42" s="43">
        <f t="shared" si="30"/>
        <v>0.13200000000000001</v>
      </c>
      <c r="AG42" s="43">
        <f t="shared" si="14"/>
        <v>0</v>
      </c>
      <c r="AH42" s="42"/>
      <c r="AI42" s="42">
        <f t="shared" si="31"/>
        <v>116.07291704629446</v>
      </c>
      <c r="AJ42" s="44">
        <f t="shared" si="16"/>
        <v>-4.8088898404589547E-2</v>
      </c>
    </row>
    <row r="43" spans="1:38" x14ac:dyDescent="0.25">
      <c r="A43" s="1">
        <v>45109</v>
      </c>
      <c r="B43" s="54">
        <v>8.77</v>
      </c>
      <c r="C43" s="56">
        <v>9.9989999999999996E-2</v>
      </c>
      <c r="D43" s="56">
        <v>0.13003999999999999</v>
      </c>
      <c r="E43" s="54">
        <v>0.51</v>
      </c>
      <c r="F43" s="56">
        <v>4.4400000000000004E-3</v>
      </c>
      <c r="G43" s="40">
        <v>2.1499999999999998E-2</v>
      </c>
      <c r="H43" s="54">
        <v>0.75</v>
      </c>
      <c r="I43" s="56">
        <v>5.1580000000000001E-2</v>
      </c>
      <c r="J43" s="62">
        <v>5.79E-3</v>
      </c>
      <c r="K43" s="61">
        <v>-3.7523000000000001E-2</v>
      </c>
      <c r="L43" s="56">
        <v>1.75E-3</v>
      </c>
      <c r="M43" s="40">
        <v>0.02</v>
      </c>
      <c r="N43" s="58">
        <v>5.0720000000000001E-3</v>
      </c>
      <c r="O43" s="56">
        <v>2.2000000000000001E-4</v>
      </c>
      <c r="P43" s="53">
        <v>0</v>
      </c>
      <c r="Q43" s="41"/>
      <c r="R43" s="1">
        <f t="shared" si="0"/>
        <v>45109</v>
      </c>
      <c r="S43" s="43">
        <f t="shared" si="20"/>
        <v>8.77</v>
      </c>
      <c r="T43" s="43">
        <f t="shared" si="18"/>
        <v>49.994999999999997</v>
      </c>
      <c r="U43" s="43">
        <f t="shared" si="19"/>
        <v>13.004</v>
      </c>
      <c r="V43" s="43">
        <f t="shared" si="3"/>
        <v>0.51</v>
      </c>
      <c r="W43" s="43">
        <f t="shared" si="21"/>
        <v>2.6640000000000001</v>
      </c>
      <c r="X43" s="43">
        <f t="shared" si="22"/>
        <v>2.2986340539795003</v>
      </c>
      <c r="Y43" s="43">
        <f t="shared" si="23"/>
        <v>0.75</v>
      </c>
      <c r="Z43" s="43">
        <f t="shared" si="24"/>
        <v>30.948</v>
      </c>
      <c r="AA43" s="43">
        <f t="shared" si="25"/>
        <v>3.4740000000000002</v>
      </c>
      <c r="AB43" s="43">
        <f t="shared" si="26"/>
        <v>-2.6929881870000001</v>
      </c>
      <c r="AC43" s="43">
        <f t="shared" si="27"/>
        <v>1.05</v>
      </c>
      <c r="AD43" s="43">
        <f t="shared" si="28"/>
        <v>2.1815969173395899</v>
      </c>
      <c r="AE43" s="43">
        <f t="shared" si="29"/>
        <v>3.0432000000000001</v>
      </c>
      <c r="AF43" s="43">
        <f t="shared" si="30"/>
        <v>0.13200000000000001</v>
      </c>
      <c r="AG43" s="43">
        <f t="shared" si="14"/>
        <v>0</v>
      </c>
      <c r="AH43" s="42"/>
      <c r="AI43" s="42">
        <f t="shared" si="31"/>
        <v>116.12744278431911</v>
      </c>
      <c r="AJ43" s="44">
        <f t="shared" si="16"/>
        <v>4.6975418049418098E-4</v>
      </c>
    </row>
    <row r="44" spans="1:38" x14ac:dyDescent="0.25">
      <c r="A44" s="1">
        <v>45177</v>
      </c>
      <c r="B44" s="54">
        <f>+B43</f>
        <v>8.77</v>
      </c>
      <c r="C44" s="56">
        <f t="shared" ref="C44:O44" si="32">+C43</f>
        <v>9.9989999999999996E-2</v>
      </c>
      <c r="D44" s="56">
        <f t="shared" si="32"/>
        <v>0.13003999999999999</v>
      </c>
      <c r="E44" s="54">
        <f t="shared" si="32"/>
        <v>0.51</v>
      </c>
      <c r="F44" s="56">
        <f t="shared" si="32"/>
        <v>4.4400000000000004E-3</v>
      </c>
      <c r="G44" s="40">
        <f t="shared" si="32"/>
        <v>2.1499999999999998E-2</v>
      </c>
      <c r="H44" s="54">
        <f t="shared" si="32"/>
        <v>0.75</v>
      </c>
      <c r="I44" s="56">
        <f t="shared" si="32"/>
        <v>5.1580000000000001E-2</v>
      </c>
      <c r="J44" s="56">
        <f t="shared" si="32"/>
        <v>5.79E-3</v>
      </c>
      <c r="K44" s="60">
        <f t="shared" si="32"/>
        <v>-3.7523000000000001E-2</v>
      </c>
      <c r="L44" s="56">
        <f t="shared" si="32"/>
        <v>1.75E-3</v>
      </c>
      <c r="M44" s="44">
        <f t="shared" si="32"/>
        <v>0.02</v>
      </c>
      <c r="N44" s="58">
        <f>+Riders!O14</f>
        <v>8.7220000000000006E-3</v>
      </c>
      <c r="O44" s="56">
        <f t="shared" si="32"/>
        <v>2.2000000000000001E-4</v>
      </c>
      <c r="P44" s="53">
        <v>0</v>
      </c>
      <c r="R44" s="1">
        <f t="shared" si="0"/>
        <v>45177</v>
      </c>
      <c r="S44" s="43">
        <f t="shared" ref="S44" si="33">+B44</f>
        <v>8.77</v>
      </c>
      <c r="T44" s="43">
        <f t="shared" ref="T44" si="34">500*C44</f>
        <v>49.994999999999997</v>
      </c>
      <c r="U44" s="43">
        <f t="shared" ref="U44" si="35">100*D44</f>
        <v>13.004</v>
      </c>
      <c r="V44" s="43">
        <f t="shared" si="3"/>
        <v>0.51</v>
      </c>
      <c r="W44" s="43">
        <f t="shared" ref="W44" si="36">+$X$1*F44</f>
        <v>2.6640000000000001</v>
      </c>
      <c r="X44" s="43">
        <f t="shared" ref="X44" si="37">+G44*(S44+T44+U44+AB44+Z44+W44+AE44+AF44+AC44)</f>
        <v>2.3457190539795003</v>
      </c>
      <c r="Y44" s="43">
        <f t="shared" ref="Y44" si="38">+H44</f>
        <v>0.75</v>
      </c>
      <c r="Z44" s="43">
        <f t="shared" ref="Z44" si="39">+$X$1*I44</f>
        <v>30.948</v>
      </c>
      <c r="AA44" s="43">
        <f t="shared" ref="AA44" si="40">+$X$1*J44</f>
        <v>3.4740000000000002</v>
      </c>
      <c r="AB44" s="43">
        <f t="shared" ref="AB44" si="41">+K44*(S44+T44+U44)</f>
        <v>-2.6929881870000001</v>
      </c>
      <c r="AC44" s="43">
        <f t="shared" ref="AC44" si="42">+$X$1*L44</f>
        <v>1.05</v>
      </c>
      <c r="AD44" s="43">
        <f t="shared" ref="AD44" si="43">+M44*(S44+T44+U44+W44+Z44+AB44+AC44+AE44+X44)</f>
        <v>2.2263386173395898</v>
      </c>
      <c r="AE44" s="43">
        <f t="shared" ref="AE44" si="44">+$X$1*N44</f>
        <v>5.2332000000000001</v>
      </c>
      <c r="AF44" s="43">
        <f t="shared" ref="AF44" si="45">+$X$1*O44</f>
        <v>0.13200000000000001</v>
      </c>
      <c r="AG44" s="43">
        <f t="shared" si="14"/>
        <v>0</v>
      </c>
      <c r="AH44" s="42"/>
      <c r="AI44" s="42">
        <f t="shared" si="31"/>
        <v>118.4092694843191</v>
      </c>
      <c r="AJ44" s="44">
        <f t="shared" ref="AJ44" si="46">+(AI44-AI43)/AI43</f>
        <v>1.9649332193062818E-2</v>
      </c>
    </row>
    <row r="45" spans="1:38" x14ac:dyDescent="0.25">
      <c r="A45" s="1">
        <v>45200</v>
      </c>
      <c r="B45" s="54">
        <f>+B44</f>
        <v>8.77</v>
      </c>
      <c r="C45" s="56">
        <f t="shared" ref="C45:G46" si="47">+C44</f>
        <v>9.9989999999999996E-2</v>
      </c>
      <c r="D45" s="56">
        <f t="shared" si="47"/>
        <v>0.13003999999999999</v>
      </c>
      <c r="E45" s="54">
        <f t="shared" si="47"/>
        <v>0.51</v>
      </c>
      <c r="F45" s="56">
        <f t="shared" si="47"/>
        <v>4.4400000000000004E-3</v>
      </c>
      <c r="G45" s="40">
        <f t="shared" si="47"/>
        <v>2.1499999999999998E-2</v>
      </c>
      <c r="H45" s="54">
        <v>0.79</v>
      </c>
      <c r="I45" s="56">
        <v>4.9869999999999998E-2</v>
      </c>
      <c r="J45" s="56">
        <f t="shared" ref="J45:O45" si="48">+J44</f>
        <v>5.79E-3</v>
      </c>
      <c r="K45" s="60">
        <f t="shared" si="48"/>
        <v>-3.7523000000000001E-2</v>
      </c>
      <c r="L45" s="56">
        <f t="shared" si="48"/>
        <v>1.75E-3</v>
      </c>
      <c r="M45" s="44">
        <f t="shared" si="48"/>
        <v>0.02</v>
      </c>
      <c r="N45" s="58">
        <f t="shared" si="48"/>
        <v>8.7220000000000006E-3</v>
      </c>
      <c r="O45" s="56">
        <f t="shared" si="48"/>
        <v>2.2000000000000001E-4</v>
      </c>
      <c r="P45" s="53">
        <v>0</v>
      </c>
      <c r="R45" s="1">
        <f t="shared" si="0"/>
        <v>45200</v>
      </c>
      <c r="S45" s="43">
        <f>+B45</f>
        <v>8.77</v>
      </c>
      <c r="T45" s="43">
        <f t="shared" ref="T45" si="49">500*C45</f>
        <v>49.994999999999997</v>
      </c>
      <c r="U45" s="43">
        <f t="shared" ref="U45" si="50">100*D45</f>
        <v>13.004</v>
      </c>
      <c r="V45" s="43">
        <f t="shared" si="3"/>
        <v>0.51</v>
      </c>
      <c r="W45" s="43">
        <f t="shared" ref="W45:W49" si="51">+$X$1*F45</f>
        <v>2.6640000000000001</v>
      </c>
      <c r="X45" s="43">
        <f t="shared" ref="X45" si="52">+G45*(S45+T45+U45+AB45+Z45+W45+AE45+AF45+AC45)</f>
        <v>2.3236600539794998</v>
      </c>
      <c r="Y45" s="43">
        <f t="shared" ref="Y45:Y51" si="53">+H45</f>
        <v>0.79</v>
      </c>
      <c r="Z45" s="43">
        <f t="shared" ref="Z45" si="54">+$X$1*I45</f>
        <v>29.921999999999997</v>
      </c>
      <c r="AA45" s="43">
        <f t="shared" ref="AA45" si="55">+$X$1*J45</f>
        <v>3.4740000000000002</v>
      </c>
      <c r="AB45" s="43">
        <f t="shared" ref="AB45" si="56">+K45*(S45+T45+U45)</f>
        <v>-2.6929881870000001</v>
      </c>
      <c r="AC45" s="43">
        <f t="shared" ref="AC45" si="57">+$X$1*L45</f>
        <v>1.05</v>
      </c>
      <c r="AD45" s="43">
        <f t="shared" ref="AD45" si="58">+M45*(S45+T45+U45+W45+Z45+AB45+AC45+AE45+X45)</f>
        <v>2.2053774373395898</v>
      </c>
      <c r="AE45" s="43">
        <f t="shared" ref="AE45" si="59">+$X$1*N45</f>
        <v>5.2332000000000001</v>
      </c>
      <c r="AF45" s="43">
        <f t="shared" ref="AF45" si="60">+$X$1*O45</f>
        <v>0.13200000000000001</v>
      </c>
      <c r="AG45" s="43">
        <f t="shared" si="14"/>
        <v>0</v>
      </c>
      <c r="AH45" s="42"/>
      <c r="AI45" s="42">
        <f t="shared" si="31"/>
        <v>117.38024930431911</v>
      </c>
      <c r="AJ45" s="44">
        <f t="shared" ref="AJ45" si="61">+(AI45-AI44)/AI44</f>
        <v>-8.6903684524146322E-3</v>
      </c>
    </row>
    <row r="46" spans="1:38" x14ac:dyDescent="0.25">
      <c r="A46" s="1">
        <v>45292</v>
      </c>
      <c r="B46" s="54">
        <f>+B45</f>
        <v>8.77</v>
      </c>
      <c r="C46" s="56">
        <f t="shared" si="47"/>
        <v>9.9989999999999996E-2</v>
      </c>
      <c r="D46" s="56">
        <f t="shared" ref="D46" si="62">+D45</f>
        <v>0.13003999999999999</v>
      </c>
      <c r="E46" s="54">
        <f t="shared" si="47"/>
        <v>0.51</v>
      </c>
      <c r="F46" s="56">
        <f t="shared" si="47"/>
        <v>4.4400000000000004E-3</v>
      </c>
      <c r="G46" s="40">
        <f>+Riders!B27</f>
        <v>2.2800000000000001E-2</v>
      </c>
      <c r="H46" s="54">
        <f>+H45</f>
        <v>0.79</v>
      </c>
      <c r="I46" s="56">
        <f>+Riders!G39</f>
        <v>4.5589999999999999E-2</v>
      </c>
      <c r="J46" s="56">
        <f>+J45</f>
        <v>5.79E-3</v>
      </c>
      <c r="K46" s="60">
        <f>+K45</f>
        <v>-3.7523000000000001E-2</v>
      </c>
      <c r="L46" s="56">
        <v>1.9599999999999999E-3</v>
      </c>
      <c r="M46" s="44">
        <f t="shared" ref="M46:O49" si="63">+M45</f>
        <v>0.02</v>
      </c>
      <c r="N46" s="58">
        <v>8.3149999999999995E-3</v>
      </c>
      <c r="O46" s="56">
        <f t="shared" si="63"/>
        <v>2.2000000000000001E-4</v>
      </c>
      <c r="P46" s="53">
        <v>0</v>
      </c>
      <c r="R46" s="1">
        <f t="shared" si="0"/>
        <v>45292</v>
      </c>
      <c r="S46" s="43">
        <f>+B46</f>
        <v>8.77</v>
      </c>
      <c r="T46" s="43">
        <f t="shared" ref="T46" si="64">500*C46</f>
        <v>49.994999999999997</v>
      </c>
      <c r="U46" s="43">
        <f t="shared" ref="U46" si="65">100*D46</f>
        <v>13.004</v>
      </c>
      <c r="V46" s="43">
        <f t="shared" si="3"/>
        <v>0.51</v>
      </c>
      <c r="W46" s="43">
        <f t="shared" si="51"/>
        <v>2.6640000000000001</v>
      </c>
      <c r="X46" s="43">
        <f t="shared" ref="X46:X49" si="66">+G46*(S46+T46+U46+AB46+Z46+W46+AE46+AF46+AC46)</f>
        <v>2.4029150693364008</v>
      </c>
      <c r="Y46" s="43">
        <f t="shared" si="53"/>
        <v>0.79</v>
      </c>
      <c r="Z46" s="43">
        <f>+$X$1*I46</f>
        <v>27.353999999999999</v>
      </c>
      <c r="AA46" s="43">
        <f t="shared" ref="AA46" si="67">+$X$1*J46</f>
        <v>3.4740000000000002</v>
      </c>
      <c r="AB46" s="43">
        <f t="shared" ref="AB46" si="68">+K46*(S46+T46+U46)</f>
        <v>-2.6929881870000001</v>
      </c>
      <c r="AC46" s="43">
        <f t="shared" ref="AC46" si="69">+$X$1*L46</f>
        <v>1.1759999999999999</v>
      </c>
      <c r="AD46" s="43">
        <f t="shared" ref="AD46" si="70">+M46*(S46+T46+U46+W46+Z46+AB46+AC46+AE46+X46)</f>
        <v>2.1532385376467285</v>
      </c>
      <c r="AE46" s="43">
        <f t="shared" ref="AE46" si="71">+$X$1*N46</f>
        <v>4.9889999999999999</v>
      </c>
      <c r="AF46" s="43">
        <f t="shared" ref="AF46" si="72">+$X$1*O46</f>
        <v>0.13200000000000001</v>
      </c>
      <c r="AG46" s="43">
        <f t="shared" si="14"/>
        <v>0</v>
      </c>
      <c r="AH46" s="42"/>
      <c r="AI46" s="42">
        <f t="shared" si="31"/>
        <v>114.72116541998317</v>
      </c>
      <c r="AJ46" s="44">
        <f t="shared" ref="AJ46" si="73">+(AI46-AI45)/AI45</f>
        <v>-2.2653588658190886E-2</v>
      </c>
    </row>
    <row r="47" spans="1:38" x14ac:dyDescent="0.25">
      <c r="A47" s="1">
        <v>45323</v>
      </c>
      <c r="B47" s="54">
        <f>+B46</f>
        <v>8.77</v>
      </c>
      <c r="C47" s="56">
        <v>9.9989999999999996E-2</v>
      </c>
      <c r="D47" s="56">
        <v>0.13003999999999999</v>
      </c>
      <c r="E47" s="54">
        <v>0.51</v>
      </c>
      <c r="F47" s="56">
        <v>4.4400000000000004E-3</v>
      </c>
      <c r="G47" s="40">
        <v>2.2800000000000001E-2</v>
      </c>
      <c r="H47" s="54">
        <v>0.79</v>
      </c>
      <c r="I47" s="56">
        <v>4.5589999999999999E-2</v>
      </c>
      <c r="J47" s="56">
        <v>5.79E-3</v>
      </c>
      <c r="K47" s="60">
        <v>-3.7523000000000001E-2</v>
      </c>
      <c r="L47" s="56">
        <v>1.9599999999999999E-3</v>
      </c>
      <c r="M47" s="44">
        <v>0.02</v>
      </c>
      <c r="N47" s="58">
        <f>+Riders!O15</f>
        <v>8.3149999999999995E-3</v>
      </c>
      <c r="O47" s="56">
        <f>+O46</f>
        <v>2.2000000000000001E-4</v>
      </c>
      <c r="P47" s="53">
        <v>0</v>
      </c>
      <c r="R47" s="1">
        <f t="shared" si="0"/>
        <v>45323</v>
      </c>
      <c r="S47" s="43">
        <f>+B47</f>
        <v>8.77</v>
      </c>
      <c r="T47" s="43">
        <f t="shared" ref="T47" si="74">500*C47</f>
        <v>49.994999999999997</v>
      </c>
      <c r="U47" s="43">
        <f t="shared" ref="U47" si="75">100*D47</f>
        <v>13.004</v>
      </c>
      <c r="V47" s="43">
        <f t="shared" si="3"/>
        <v>0.51</v>
      </c>
      <c r="W47" s="43">
        <f t="shared" ref="W47" si="76">+$X$1*F47</f>
        <v>2.6640000000000001</v>
      </c>
      <c r="X47" s="43">
        <f t="shared" ref="X47" si="77">+G47*(S47+T47+U47+AB47+Z47+W47+AE47+AF47+AC47)</f>
        <v>2.4029150693364008</v>
      </c>
      <c r="Y47" s="43">
        <f t="shared" si="53"/>
        <v>0.79</v>
      </c>
      <c r="Z47" s="43">
        <f>+$X$1*I47</f>
        <v>27.353999999999999</v>
      </c>
      <c r="AA47" s="43">
        <f t="shared" ref="AA47" si="78">+$X$1*J47</f>
        <v>3.4740000000000002</v>
      </c>
      <c r="AB47" s="43">
        <f t="shared" ref="AB47" si="79">+K47*(S47+T47+U47)</f>
        <v>-2.6929881870000001</v>
      </c>
      <c r="AC47" s="43">
        <f t="shared" ref="AC47" si="80">+$X$1*L47</f>
        <v>1.1759999999999999</v>
      </c>
      <c r="AD47" s="43">
        <f t="shared" ref="AD47" si="81">+M47*(S47+T47+U47+W47+Z47+AB47+AC47+AE47+X47)</f>
        <v>2.1532385376467285</v>
      </c>
      <c r="AE47" s="43">
        <f t="shared" ref="AE47" si="82">+$X$1*N47</f>
        <v>4.9889999999999999</v>
      </c>
      <c r="AF47" s="43">
        <f t="shared" ref="AF47" si="83">+$X$1*O47</f>
        <v>0.13200000000000001</v>
      </c>
      <c r="AG47" s="43">
        <f t="shared" si="14"/>
        <v>0</v>
      </c>
      <c r="AH47" s="42"/>
      <c r="AI47" s="42"/>
      <c r="AJ47" s="44"/>
    </row>
    <row r="48" spans="1:38" x14ac:dyDescent="0.25">
      <c r="A48" s="1">
        <v>45383</v>
      </c>
      <c r="B48" s="54">
        <f>+B46</f>
        <v>8.77</v>
      </c>
      <c r="C48" s="56">
        <f>+C45</f>
        <v>9.9989999999999996E-2</v>
      </c>
      <c r="D48" s="56">
        <f t="shared" ref="D48" si="84">+D46</f>
        <v>0.13003999999999999</v>
      </c>
      <c r="E48" s="54">
        <f>+E45</f>
        <v>0.51</v>
      </c>
      <c r="F48" s="56">
        <f>+F45</f>
        <v>4.4400000000000004E-3</v>
      </c>
      <c r="G48" s="40">
        <f>+G46</f>
        <v>2.2800000000000001E-2</v>
      </c>
      <c r="H48" s="54">
        <f>+H46</f>
        <v>0.79</v>
      </c>
      <c r="I48" s="56">
        <v>4.308E-2</v>
      </c>
      <c r="J48" s="56">
        <f t="shared" ref="J48:O48" si="85">+J46</f>
        <v>5.79E-3</v>
      </c>
      <c r="K48" s="60">
        <f t="shared" si="85"/>
        <v>-3.7523000000000001E-2</v>
      </c>
      <c r="L48" s="56">
        <f t="shared" si="85"/>
        <v>1.9599999999999999E-3</v>
      </c>
      <c r="M48" s="44">
        <f t="shared" si="85"/>
        <v>0.02</v>
      </c>
      <c r="N48" s="58">
        <f t="shared" si="85"/>
        <v>8.3149999999999995E-3</v>
      </c>
      <c r="O48" s="56">
        <f t="shared" si="85"/>
        <v>2.2000000000000001E-4</v>
      </c>
      <c r="P48" s="53">
        <v>0</v>
      </c>
      <c r="R48" s="1">
        <f t="shared" si="0"/>
        <v>45383</v>
      </c>
      <c r="S48" s="42">
        <f>+S46</f>
        <v>8.77</v>
      </c>
      <c r="T48" s="43">
        <f t="shared" ref="T48:T49" si="86">500*C48</f>
        <v>49.994999999999997</v>
      </c>
      <c r="U48" s="43">
        <f t="shared" ref="U48:U49" si="87">100*D48</f>
        <v>13.004</v>
      </c>
      <c r="V48" s="43">
        <f t="shared" si="3"/>
        <v>0.51</v>
      </c>
      <c r="W48" s="43">
        <f t="shared" si="51"/>
        <v>2.6640000000000001</v>
      </c>
      <c r="X48" s="43">
        <f t="shared" si="66"/>
        <v>2.3685782693364006</v>
      </c>
      <c r="Y48" s="43">
        <f t="shared" si="53"/>
        <v>0.79</v>
      </c>
      <c r="Z48" s="43">
        <f t="shared" ref="Z48:Z49" si="88">+$X$1*I48</f>
        <v>25.847999999999999</v>
      </c>
      <c r="AA48" s="43">
        <f t="shared" ref="AA48:AA49" si="89">+$X$1*J48</f>
        <v>3.4740000000000002</v>
      </c>
      <c r="AB48" s="43">
        <f t="shared" ref="AB48:AB49" si="90">+K48*(S48+T48+U48)</f>
        <v>-2.6929881870000001</v>
      </c>
      <c r="AC48" s="43">
        <f t="shared" ref="AC48:AC49" si="91">+$X$1*L48</f>
        <v>1.1759999999999999</v>
      </c>
      <c r="AD48" s="43">
        <f t="shared" ref="AD48:AD49" si="92">+M48*(S48+T48+U48+W48+Z48+AB48+AC48+AE48+X48)</f>
        <v>2.1224318016467283</v>
      </c>
      <c r="AE48" s="43">
        <f t="shared" ref="AE48:AE49" si="93">+$X$1*N48</f>
        <v>4.9889999999999999</v>
      </c>
      <c r="AF48" s="43">
        <f t="shared" ref="AF48:AF49" si="94">+$X$1*O48</f>
        <v>0.13200000000000001</v>
      </c>
      <c r="AG48" s="43">
        <f t="shared" si="14"/>
        <v>0</v>
      </c>
      <c r="AI48" s="42">
        <f t="shared" ref="AI48:AI54" si="95">SUM(S48:AH48)</f>
        <v>113.15002188398316</v>
      </c>
      <c r="AJ48" s="44">
        <f>+(AI48-AI46)/AI46</f>
        <v>-1.369532405156627E-2</v>
      </c>
    </row>
    <row r="49" spans="1:36" x14ac:dyDescent="0.25">
      <c r="A49" s="1">
        <v>45392</v>
      </c>
      <c r="B49" s="54">
        <f>+B48</f>
        <v>8.77</v>
      </c>
      <c r="C49" s="56">
        <f>+C46</f>
        <v>9.9989999999999996E-2</v>
      </c>
      <c r="D49" s="56">
        <f t="shared" ref="D49:N51" si="96">+D48</f>
        <v>0.13003999999999999</v>
      </c>
      <c r="E49" s="54">
        <v>1</v>
      </c>
      <c r="F49" s="56">
        <f>+F46</f>
        <v>4.4400000000000004E-3</v>
      </c>
      <c r="G49" s="40">
        <f>+G46</f>
        <v>2.2800000000000001E-2</v>
      </c>
      <c r="H49" s="54">
        <f>+H48</f>
        <v>0.79</v>
      </c>
      <c r="I49" s="56">
        <f>+I48</f>
        <v>4.308E-2</v>
      </c>
      <c r="J49" s="56">
        <v>0</v>
      </c>
      <c r="K49" s="60">
        <f>+K48</f>
        <v>-3.7523000000000001E-2</v>
      </c>
      <c r="L49" s="56">
        <f>+L48</f>
        <v>1.9599999999999999E-3</v>
      </c>
      <c r="M49" s="44">
        <f t="shared" si="63"/>
        <v>0.02</v>
      </c>
      <c r="N49" s="58">
        <f t="shared" si="63"/>
        <v>8.3149999999999995E-3</v>
      </c>
      <c r="O49" s="56">
        <f t="shared" si="63"/>
        <v>2.2000000000000001E-4</v>
      </c>
      <c r="P49" s="53">
        <v>0</v>
      </c>
      <c r="R49" s="1">
        <f t="shared" si="0"/>
        <v>45392</v>
      </c>
      <c r="S49" s="42">
        <f t="shared" ref="S49:S63" si="97">+S48</f>
        <v>8.77</v>
      </c>
      <c r="T49" s="43">
        <f t="shared" si="86"/>
        <v>49.994999999999997</v>
      </c>
      <c r="U49" s="43">
        <f t="shared" si="87"/>
        <v>13.004</v>
      </c>
      <c r="V49" s="43">
        <f t="shared" si="3"/>
        <v>1</v>
      </c>
      <c r="W49" s="43">
        <f t="shared" si="51"/>
        <v>2.6640000000000001</v>
      </c>
      <c r="X49" s="43">
        <f t="shared" si="66"/>
        <v>2.3685782693364006</v>
      </c>
      <c r="Y49" s="43">
        <f t="shared" si="53"/>
        <v>0.79</v>
      </c>
      <c r="Z49" s="43">
        <f t="shared" si="88"/>
        <v>25.847999999999999</v>
      </c>
      <c r="AA49" s="43">
        <f t="shared" si="89"/>
        <v>0</v>
      </c>
      <c r="AB49" s="43">
        <f t="shared" si="90"/>
        <v>-2.6929881870000001</v>
      </c>
      <c r="AC49" s="43">
        <f t="shared" si="91"/>
        <v>1.1759999999999999</v>
      </c>
      <c r="AD49" s="43">
        <f t="shared" si="92"/>
        <v>2.1224318016467283</v>
      </c>
      <c r="AE49" s="43">
        <f t="shared" si="93"/>
        <v>4.9889999999999999</v>
      </c>
      <c r="AF49" s="43">
        <f t="shared" si="94"/>
        <v>0.13200000000000001</v>
      </c>
      <c r="AG49" s="43">
        <f t="shared" si="14"/>
        <v>0</v>
      </c>
      <c r="AI49" s="42">
        <f t="shared" si="95"/>
        <v>110.16602188398315</v>
      </c>
      <c r="AJ49" s="44">
        <f t="shared" ref="AJ49" si="98">+(AI49-AI48)/AI48</f>
        <v>-2.6372067369634385E-2</v>
      </c>
    </row>
    <row r="50" spans="1:36" x14ac:dyDescent="0.25">
      <c r="A50" s="1">
        <v>45444</v>
      </c>
      <c r="B50" s="54">
        <f>+B49</f>
        <v>8.77</v>
      </c>
      <c r="C50" s="56">
        <f t="shared" ref="C50:F57" si="99">+C49</f>
        <v>9.9989999999999996E-2</v>
      </c>
      <c r="D50" s="56">
        <f t="shared" si="96"/>
        <v>0.13003999999999999</v>
      </c>
      <c r="E50" s="54">
        <f t="shared" si="96"/>
        <v>1</v>
      </c>
      <c r="F50" s="56">
        <f t="shared" si="96"/>
        <v>4.4400000000000004E-3</v>
      </c>
      <c r="G50" s="44">
        <f t="shared" si="96"/>
        <v>2.2800000000000001E-2</v>
      </c>
      <c r="H50" s="54">
        <f t="shared" si="96"/>
        <v>0.79</v>
      </c>
      <c r="I50" s="56">
        <f t="shared" si="96"/>
        <v>4.308E-2</v>
      </c>
      <c r="J50" s="56">
        <f t="shared" si="96"/>
        <v>0</v>
      </c>
      <c r="K50" s="60">
        <f t="shared" si="96"/>
        <v>-3.7523000000000001E-2</v>
      </c>
      <c r="L50" s="56">
        <f t="shared" si="96"/>
        <v>1.9599999999999999E-3</v>
      </c>
      <c r="M50" s="44">
        <f t="shared" si="96"/>
        <v>0.02</v>
      </c>
      <c r="N50" s="58">
        <f t="shared" si="96"/>
        <v>8.3149999999999995E-3</v>
      </c>
      <c r="O50" s="56">
        <v>2.0000000000000001E-4</v>
      </c>
      <c r="P50" s="53">
        <v>0</v>
      </c>
      <c r="R50" s="1">
        <f t="shared" si="0"/>
        <v>45444</v>
      </c>
      <c r="S50" s="42">
        <f t="shared" si="97"/>
        <v>8.77</v>
      </c>
      <c r="T50" s="43">
        <f t="shared" ref="T50:T51" si="100">500*C50</f>
        <v>49.994999999999997</v>
      </c>
      <c r="U50" s="43">
        <f t="shared" ref="U50:U51" si="101">100*D50</f>
        <v>13.004</v>
      </c>
      <c r="V50" s="43">
        <f t="shared" si="3"/>
        <v>1</v>
      </c>
      <c r="W50" s="43">
        <f t="shared" ref="W50:W51" si="102">+$X$1*F50</f>
        <v>2.6640000000000001</v>
      </c>
      <c r="X50" s="43">
        <f t="shared" ref="X50:X51" si="103">+G50*(S50+T50+U50+AB50+Z50+W50+AE50+AF50+AC50)</f>
        <v>2.3683046693364007</v>
      </c>
      <c r="Y50" s="43">
        <f t="shared" si="53"/>
        <v>0.79</v>
      </c>
      <c r="Z50" s="43">
        <f t="shared" ref="Z50:Z51" si="104">+$X$1*I50</f>
        <v>25.847999999999999</v>
      </c>
      <c r="AA50" s="43">
        <f t="shared" ref="AA50:AA51" si="105">+$X$1*J50</f>
        <v>0</v>
      </c>
      <c r="AB50" s="43">
        <f t="shared" ref="AB50:AB51" si="106">+K50*(S50+T50+U50)</f>
        <v>-2.6929881870000001</v>
      </c>
      <c r="AC50" s="43">
        <f t="shared" ref="AC50:AC51" si="107">+$X$1*L50</f>
        <v>1.1759999999999999</v>
      </c>
      <c r="AD50" s="43">
        <f t="shared" ref="AD50:AD51" si="108">+M50*(S50+T50+U50+W50+Z50+AB50+AC50+AE50+X50)</f>
        <v>2.1224263296467281</v>
      </c>
      <c r="AE50" s="43">
        <f t="shared" ref="AE50:AE51" si="109">+$X$1*N50</f>
        <v>4.9889999999999999</v>
      </c>
      <c r="AF50" s="43">
        <f t="shared" ref="AF50:AF51" si="110">+$X$1*O50</f>
        <v>0.12000000000000001</v>
      </c>
      <c r="AG50" s="43">
        <f t="shared" si="14"/>
        <v>0</v>
      </c>
      <c r="AI50" s="42">
        <f t="shared" si="95"/>
        <v>110.15374281198315</v>
      </c>
    </row>
    <row r="51" spans="1:36" x14ac:dyDescent="0.25">
      <c r="A51" s="1">
        <v>45474</v>
      </c>
      <c r="B51" s="54">
        <f>+B50</f>
        <v>8.77</v>
      </c>
      <c r="C51" s="56">
        <f t="shared" si="99"/>
        <v>9.9989999999999996E-2</v>
      </c>
      <c r="D51" s="56">
        <f t="shared" ref="D51:F51" si="111">+D50</f>
        <v>0.13003999999999999</v>
      </c>
      <c r="E51" s="54">
        <f t="shared" si="111"/>
        <v>1</v>
      </c>
      <c r="F51" s="56">
        <f t="shared" si="111"/>
        <v>4.4400000000000004E-3</v>
      </c>
      <c r="G51" s="40">
        <v>3.0300000000000001E-2</v>
      </c>
      <c r="H51" s="54">
        <f t="shared" si="96"/>
        <v>0.79</v>
      </c>
      <c r="I51" s="56">
        <v>3.7490000000000002E-2</v>
      </c>
      <c r="J51" s="56">
        <f t="shared" ref="J51:O51" si="112">+J50</f>
        <v>0</v>
      </c>
      <c r="K51" s="60">
        <f t="shared" si="112"/>
        <v>-3.7523000000000001E-2</v>
      </c>
      <c r="L51" s="56">
        <f t="shared" si="112"/>
        <v>1.9599999999999999E-3</v>
      </c>
      <c r="M51" s="44">
        <f t="shared" si="112"/>
        <v>0.02</v>
      </c>
      <c r="N51" s="58">
        <f t="shared" si="112"/>
        <v>8.3149999999999995E-3</v>
      </c>
      <c r="O51" s="56">
        <f t="shared" si="112"/>
        <v>2.0000000000000001E-4</v>
      </c>
      <c r="P51" s="53">
        <v>0</v>
      </c>
      <c r="R51" s="1">
        <f t="shared" si="0"/>
        <v>45474</v>
      </c>
      <c r="S51" s="42">
        <f t="shared" si="97"/>
        <v>8.77</v>
      </c>
      <c r="T51" s="43">
        <f t="shared" si="100"/>
        <v>49.994999999999997</v>
      </c>
      <c r="U51" s="43">
        <f t="shared" si="101"/>
        <v>13.004</v>
      </c>
      <c r="V51" s="43">
        <f t="shared" si="3"/>
        <v>1</v>
      </c>
      <c r="W51" s="43">
        <f t="shared" si="102"/>
        <v>2.6640000000000001</v>
      </c>
      <c r="X51" s="43">
        <f t="shared" si="103"/>
        <v>3.0457260579339005</v>
      </c>
      <c r="Y51" s="43">
        <f t="shared" si="53"/>
        <v>0.79</v>
      </c>
      <c r="Z51" s="43">
        <f t="shared" si="104"/>
        <v>22.494</v>
      </c>
      <c r="AA51" s="43">
        <f t="shared" si="105"/>
        <v>0</v>
      </c>
      <c r="AB51" s="43">
        <f t="shared" si="106"/>
        <v>-2.6929881870000001</v>
      </c>
      <c r="AC51" s="43">
        <f t="shared" si="107"/>
        <v>1.1759999999999999</v>
      </c>
      <c r="AD51" s="43">
        <f t="shared" si="108"/>
        <v>2.0688947574186782</v>
      </c>
      <c r="AE51" s="43">
        <f t="shared" si="109"/>
        <v>4.9889999999999999</v>
      </c>
      <c r="AF51" s="43">
        <f t="shared" si="110"/>
        <v>0.12000000000000001</v>
      </c>
      <c r="AG51" s="43">
        <f t="shared" si="14"/>
        <v>0</v>
      </c>
      <c r="AI51" s="42">
        <f t="shared" si="95"/>
        <v>107.42363262835261</v>
      </c>
      <c r="AJ51" s="44">
        <f t="shared" ref="AJ51" si="113">+(AI51-AI50)/AI50</f>
        <v>-2.4784543075312977E-2</v>
      </c>
    </row>
    <row r="52" spans="1:36" x14ac:dyDescent="0.25">
      <c r="A52" s="1">
        <v>45566</v>
      </c>
      <c r="B52" s="54">
        <f t="shared" ref="B52:B63" si="114">+B51</f>
        <v>8.77</v>
      </c>
      <c r="C52" s="56">
        <f t="shared" si="99"/>
        <v>9.9989999999999996E-2</v>
      </c>
      <c r="D52" s="56">
        <f t="shared" si="99"/>
        <v>0.13003999999999999</v>
      </c>
      <c r="E52" s="54">
        <f t="shared" si="99"/>
        <v>1</v>
      </c>
      <c r="F52" s="56">
        <f t="shared" si="99"/>
        <v>4.4400000000000004E-3</v>
      </c>
      <c r="G52" s="40">
        <v>3.0300000000000001E-2</v>
      </c>
      <c r="H52" s="54">
        <f>Riders!B78</f>
        <v>0.81</v>
      </c>
      <c r="I52" s="56">
        <f>Riders!G42</f>
        <v>3.5400000000000001E-2</v>
      </c>
      <c r="J52" s="56">
        <f t="shared" ref="J52:O63" si="115">+J51</f>
        <v>0</v>
      </c>
      <c r="K52" s="60">
        <f t="shared" si="115"/>
        <v>-3.7523000000000001E-2</v>
      </c>
      <c r="L52" s="56">
        <f t="shared" si="115"/>
        <v>1.9599999999999999E-3</v>
      </c>
      <c r="M52" s="44">
        <f t="shared" si="115"/>
        <v>0.02</v>
      </c>
      <c r="N52" s="58">
        <f t="shared" si="115"/>
        <v>8.3149999999999995E-3</v>
      </c>
      <c r="O52" s="56">
        <f t="shared" si="115"/>
        <v>2.0000000000000001E-4</v>
      </c>
      <c r="P52" s="53">
        <v>0</v>
      </c>
      <c r="R52" s="1">
        <f t="shared" si="0"/>
        <v>45566</v>
      </c>
      <c r="S52" s="42">
        <f t="shared" si="97"/>
        <v>8.77</v>
      </c>
      <c r="T52" s="43">
        <f t="shared" ref="T52" si="116">500*C52</f>
        <v>49.994999999999997</v>
      </c>
      <c r="U52" s="43">
        <f t="shared" ref="U52" si="117">100*D52</f>
        <v>13.004</v>
      </c>
      <c r="V52" s="43">
        <f t="shared" si="3"/>
        <v>1</v>
      </c>
      <c r="W52" s="43">
        <f t="shared" ref="W52" si="118">+$X$1*F52</f>
        <v>2.6640000000000001</v>
      </c>
      <c r="X52" s="43">
        <f t="shared" ref="X52" si="119">+G52*(S52+T52+U52+AB52+Z52+W52+AE52+AF52+AC52)</f>
        <v>3.0077298579339011</v>
      </c>
      <c r="Y52" s="43">
        <f t="shared" ref="Y52" si="120">+H52</f>
        <v>0.81</v>
      </c>
      <c r="Z52" s="43">
        <f t="shared" ref="Z52" si="121">+$X$1*I52</f>
        <v>21.240000000000002</v>
      </c>
      <c r="AA52" s="43">
        <f t="shared" ref="AA52" si="122">+$X$1*J52</f>
        <v>0</v>
      </c>
      <c r="AB52" s="43">
        <f t="shared" ref="AB52" si="123">+K52*(S52+T52+U52)</f>
        <v>-2.6929881870000001</v>
      </c>
      <c r="AC52" s="43">
        <f t="shared" ref="AC52" si="124">+$X$1*L52</f>
        <v>1.1759999999999999</v>
      </c>
      <c r="AD52" s="43">
        <f t="shared" ref="AD52" si="125">+M52*(S52+T52+U52+W52+Z52+AB52+AC52+AE52+X52)</f>
        <v>2.0430548334186782</v>
      </c>
      <c r="AE52" s="43">
        <f t="shared" ref="AE52" si="126">+$X$1*N52</f>
        <v>4.9889999999999999</v>
      </c>
      <c r="AF52" s="43">
        <f t="shared" ref="AF52" si="127">+$X$1*O52</f>
        <v>0.12000000000000001</v>
      </c>
      <c r="AG52" s="43">
        <f t="shared" si="14"/>
        <v>0</v>
      </c>
      <c r="AI52" s="42">
        <f t="shared" si="95"/>
        <v>106.12579650435259</v>
      </c>
      <c r="AJ52" s="44">
        <f t="shared" ref="AJ52" si="128">+(AI52-AI51)/AI51</f>
        <v>-1.2081476787236039E-2</v>
      </c>
    </row>
    <row r="53" spans="1:36" x14ac:dyDescent="0.25">
      <c r="A53" s="1">
        <v>45658</v>
      </c>
      <c r="B53" s="54">
        <f t="shared" si="114"/>
        <v>8.77</v>
      </c>
      <c r="C53" s="56">
        <f t="shared" si="99"/>
        <v>9.9989999999999996E-2</v>
      </c>
      <c r="D53" s="56">
        <f t="shared" si="99"/>
        <v>0.13003999999999999</v>
      </c>
      <c r="E53" s="54">
        <f t="shared" si="99"/>
        <v>1</v>
      </c>
      <c r="F53" s="56">
        <f t="shared" si="99"/>
        <v>4.4400000000000004E-3</v>
      </c>
      <c r="G53" s="40">
        <v>3.0200000000000001E-2</v>
      </c>
      <c r="H53" s="54">
        <f>H52</f>
        <v>0.81</v>
      </c>
      <c r="I53" s="56">
        <v>3.7139999999999999E-2</v>
      </c>
      <c r="J53" s="56">
        <f t="shared" si="115"/>
        <v>0</v>
      </c>
      <c r="K53" s="60">
        <f t="shared" si="115"/>
        <v>-3.7523000000000001E-2</v>
      </c>
      <c r="L53" s="56">
        <v>1.14E-3</v>
      </c>
      <c r="M53" s="44">
        <f>Riders!B85</f>
        <v>1.4999999999999999E-2</v>
      </c>
      <c r="N53" s="58">
        <f t="shared" si="115"/>
        <v>8.3149999999999995E-3</v>
      </c>
      <c r="O53" s="56">
        <f t="shared" si="115"/>
        <v>2.0000000000000001E-4</v>
      </c>
      <c r="P53" s="44">
        <f>Riders!O65</f>
        <v>1.4999999999999999E-2</v>
      </c>
      <c r="R53" s="1">
        <f t="shared" si="0"/>
        <v>45658</v>
      </c>
      <c r="S53" s="42">
        <f t="shared" si="97"/>
        <v>8.77</v>
      </c>
      <c r="T53" s="43">
        <f t="shared" ref="T53" si="129">500*C53</f>
        <v>49.994999999999997</v>
      </c>
      <c r="U53" s="43">
        <f t="shared" ref="U53" si="130">100*D53</f>
        <v>13.004</v>
      </c>
      <c r="V53" s="43">
        <f t="shared" si="3"/>
        <v>1</v>
      </c>
      <c r="W53" s="43">
        <f t="shared" ref="W53" si="131">+$X$1*F53</f>
        <v>2.6640000000000001</v>
      </c>
      <c r="X53" s="43">
        <f t="shared" ref="X53" si="132">+G53*(S53+T53+U53+AB53+Z53+W53+AE53+AF53+AC53)</f>
        <v>3.0144737567526003</v>
      </c>
      <c r="Y53" s="43">
        <f t="shared" ref="Y53" si="133">+H53</f>
        <v>0.81</v>
      </c>
      <c r="Z53" s="43">
        <f t="shared" ref="Z53" si="134">+$X$1*I53</f>
        <v>22.283999999999999</v>
      </c>
      <c r="AA53" s="43">
        <f t="shared" ref="AA53" si="135">+$X$1*J53</f>
        <v>0</v>
      </c>
      <c r="AB53" s="43">
        <f t="shared" ref="AB53" si="136">+K53*(S53+T53+U53)</f>
        <v>-2.6929881870000001</v>
      </c>
      <c r="AC53" s="43">
        <f t="shared" ref="AC53:AC54" si="137">+$X$1*L53</f>
        <v>0.68399999999999994</v>
      </c>
      <c r="AD53" s="43">
        <f t="shared" ref="AD53" si="138">+M53*(S53+T53+U53+W53+Z53+AB53+AC53+AE53+X53)</f>
        <v>1.5406722835462892</v>
      </c>
      <c r="AE53" s="43">
        <f t="shared" ref="AE53" si="139">+$X$1*N53</f>
        <v>4.9889999999999999</v>
      </c>
      <c r="AF53" s="43">
        <f t="shared" ref="AF53" si="140">+$X$1*O53</f>
        <v>0.12000000000000001</v>
      </c>
      <c r="AG53" s="43">
        <f t="shared" si="14"/>
        <v>1.5406722835462892</v>
      </c>
      <c r="AI53" s="42">
        <f t="shared" si="95"/>
        <v>107.72283013684518</v>
      </c>
      <c r="AJ53" s="44">
        <f t="shared" ref="AJ53:AJ54" si="141">+(AI53-AI52)/AI52</f>
        <v>1.5048496078209246E-2</v>
      </c>
    </row>
    <row r="54" spans="1:36" x14ac:dyDescent="0.25">
      <c r="A54" s="1">
        <v>45748</v>
      </c>
      <c r="B54" s="54">
        <f t="shared" si="114"/>
        <v>8.77</v>
      </c>
      <c r="C54" s="56">
        <f>'Base Rates'!G4</f>
        <v>0.12121999999999999</v>
      </c>
      <c r="D54" s="56">
        <f>'Base Rates'!G5</f>
        <v>0.15759000000000001</v>
      </c>
      <c r="E54" s="54">
        <f t="shared" si="99"/>
        <v>1</v>
      </c>
      <c r="F54" s="56">
        <v>0</v>
      </c>
      <c r="G54" s="40">
        <v>2.8899999999999999E-2</v>
      </c>
      <c r="H54" s="54">
        <f>H53</f>
        <v>0.81</v>
      </c>
      <c r="I54" s="56">
        <f>+Riders!G44</f>
        <v>4.1540000000000001E-2</v>
      </c>
      <c r="J54" s="56">
        <f t="shared" si="115"/>
        <v>0</v>
      </c>
      <c r="K54" s="60">
        <v>0</v>
      </c>
      <c r="L54" s="56">
        <v>0</v>
      </c>
      <c r="M54" s="44">
        <f t="shared" ref="M54:M59" si="142">+M53</f>
        <v>1.4999999999999999E-2</v>
      </c>
      <c r="N54" s="58">
        <v>0</v>
      </c>
      <c r="O54" s="56">
        <f t="shared" si="115"/>
        <v>2.0000000000000001E-4</v>
      </c>
      <c r="P54" s="44">
        <f t="shared" ref="P54:P59" si="143">+P53</f>
        <v>1.4999999999999999E-2</v>
      </c>
      <c r="R54" s="1">
        <f t="shared" si="0"/>
        <v>45748</v>
      </c>
      <c r="S54" s="42">
        <f t="shared" si="97"/>
        <v>8.77</v>
      </c>
      <c r="T54" s="43">
        <f t="shared" ref="T54" si="144">500*C54</f>
        <v>60.61</v>
      </c>
      <c r="U54" s="43">
        <f t="shared" ref="U54" si="145">100*D54</f>
        <v>15.759</v>
      </c>
      <c r="V54" s="43">
        <f t="shared" si="3"/>
        <v>1</v>
      </c>
      <c r="W54" s="43">
        <f t="shared" ref="W54" si="146">+$X$1*F54</f>
        <v>0</v>
      </c>
      <c r="X54" s="43">
        <f>+G54*(S54+T54+U54+AB54+Z54+W54+AE54+AF54+AC54)</f>
        <v>3.1842886999999997</v>
      </c>
      <c r="Y54" s="43">
        <f t="shared" ref="Y54" si="147">+H54</f>
        <v>0.81</v>
      </c>
      <c r="Z54" s="43">
        <f t="shared" ref="Z54" si="148">+$X$1*I54</f>
        <v>24.923999999999999</v>
      </c>
      <c r="AA54" s="43">
        <f t="shared" ref="AA54" si="149">+$X$1*J54</f>
        <v>0</v>
      </c>
      <c r="AB54" s="43">
        <f t="shared" ref="AB54" si="150">+K54*(S54+T54+U54)</f>
        <v>0</v>
      </c>
      <c r="AC54" s="43">
        <f t="shared" si="137"/>
        <v>0</v>
      </c>
      <c r="AD54" s="43">
        <f t="shared" ref="AD54" si="151">+M54*(S54+T54+U54+W54+Z54+AB54+AC54+AE54+X54)</f>
        <v>1.6987093304999996</v>
      </c>
      <c r="AE54" s="43">
        <f t="shared" ref="AE54" si="152">+$X$1*N54</f>
        <v>0</v>
      </c>
      <c r="AF54" s="43">
        <f t="shared" ref="AF54" si="153">+$X$1*O54</f>
        <v>0.12000000000000001</v>
      </c>
      <c r="AG54" s="43">
        <f t="shared" ref="AG54" si="154">+P54*(S54+T54+U54+W54+Z54+AB54+AC54+AE54+X54)</f>
        <v>1.6987093304999996</v>
      </c>
      <c r="AI54" s="42">
        <f t="shared" si="95"/>
        <v>118.57470736099998</v>
      </c>
      <c r="AJ54" s="44">
        <f t="shared" si="141"/>
        <v>0.10073887968195019</v>
      </c>
    </row>
    <row r="55" spans="1:36" x14ac:dyDescent="0.25">
      <c r="A55" s="1">
        <v>45778</v>
      </c>
      <c r="B55" s="54">
        <f t="shared" si="114"/>
        <v>8.77</v>
      </c>
      <c r="C55" s="56">
        <f>+C54</f>
        <v>0.12121999999999999</v>
      </c>
      <c r="D55" s="56">
        <f>+D54</f>
        <v>0.15759000000000001</v>
      </c>
      <c r="E55" s="54">
        <f t="shared" si="99"/>
        <v>1</v>
      </c>
      <c r="F55" s="56">
        <f t="shared" ref="F55:I63" si="155">+F54</f>
        <v>0</v>
      </c>
      <c r="G55" s="40">
        <f t="shared" si="155"/>
        <v>2.8899999999999999E-2</v>
      </c>
      <c r="H55" s="54">
        <f t="shared" si="155"/>
        <v>0.81</v>
      </c>
      <c r="I55" s="56">
        <f t="shared" si="155"/>
        <v>4.1540000000000001E-2</v>
      </c>
      <c r="J55" s="56">
        <f t="shared" si="115"/>
        <v>0</v>
      </c>
      <c r="K55" s="60">
        <f t="shared" ref="K55:L63" si="156">+K54</f>
        <v>0</v>
      </c>
      <c r="L55" s="56">
        <f t="shared" si="156"/>
        <v>0</v>
      </c>
      <c r="M55" s="44">
        <f t="shared" si="142"/>
        <v>1.4999999999999999E-2</v>
      </c>
      <c r="N55" s="58">
        <f>Riders!$O$18</f>
        <v>1.0820000000000001E-3</v>
      </c>
      <c r="O55" s="56">
        <f t="shared" si="115"/>
        <v>2.0000000000000001E-4</v>
      </c>
      <c r="P55" s="44">
        <f t="shared" si="143"/>
        <v>1.4999999999999999E-2</v>
      </c>
      <c r="R55" s="1">
        <f t="shared" ref="R55" si="157">A55</f>
        <v>45778</v>
      </c>
      <c r="S55" s="42">
        <f t="shared" si="97"/>
        <v>8.77</v>
      </c>
      <c r="T55" s="43">
        <f t="shared" ref="T55" si="158">500*C55</f>
        <v>60.61</v>
      </c>
      <c r="U55" s="43">
        <f t="shared" ref="U55" si="159">100*D55</f>
        <v>15.759</v>
      </c>
      <c r="V55" s="43">
        <f t="shared" si="3"/>
        <v>1</v>
      </c>
      <c r="W55" s="43">
        <f t="shared" ref="W55" si="160">+$X$1*F55</f>
        <v>0</v>
      </c>
      <c r="X55" s="43">
        <f>+G55*(S55+T55+U55+AB55+Z55+W55+AE55+AF55+AC55)</f>
        <v>3.2030505799999993</v>
      </c>
      <c r="Y55" s="43">
        <f t="shared" ref="Y55" si="161">+H55</f>
        <v>0.81</v>
      </c>
      <c r="Z55" s="43">
        <f t="shared" ref="Z55" si="162">+$X$1*I55</f>
        <v>24.923999999999999</v>
      </c>
      <c r="AA55" s="43">
        <f t="shared" ref="AA55" si="163">+$X$1*J55</f>
        <v>0</v>
      </c>
      <c r="AB55" s="43">
        <f t="shared" ref="AB55" si="164">+K55*(S55+T55+U55)</f>
        <v>0</v>
      </c>
      <c r="AC55" s="43">
        <f t="shared" ref="AC55" si="165">+$X$1*L55</f>
        <v>0</v>
      </c>
      <c r="AD55" s="43">
        <f t="shared" ref="AD55" si="166">+M55*(S55+T55+U55+W55+Z55+AB55+AC55+AE55+X55)</f>
        <v>1.7087287586999995</v>
      </c>
      <c r="AE55" s="43">
        <f t="shared" ref="AE55" si="167">+$X$1*N55</f>
        <v>0.6492</v>
      </c>
      <c r="AF55" s="43">
        <f t="shared" ref="AF55" si="168">+$X$1*O55</f>
        <v>0.12000000000000001</v>
      </c>
      <c r="AG55" s="43">
        <f t="shared" ref="AG55" si="169">+P55*(S55+T55+U55+W55+Z55+AB55+AC55+AE55+X55)</f>
        <v>1.7087287586999995</v>
      </c>
      <c r="AI55" s="42">
        <f t="shared" ref="AI55" si="170">SUM(S55:AH55)</f>
        <v>119.26270809739999</v>
      </c>
      <c r="AJ55" s="44">
        <f t="shared" ref="AJ55" si="171">+(AI55-AI54)/AI54</f>
        <v>5.802255402624773E-3</v>
      </c>
    </row>
    <row r="56" spans="1:36" x14ac:dyDescent="0.25">
      <c r="A56" s="1">
        <v>45809</v>
      </c>
      <c r="B56" s="54">
        <f t="shared" si="114"/>
        <v>8.77</v>
      </c>
      <c r="C56" s="56">
        <f>'Base Rates'!C4</f>
        <v>0.12159</v>
      </c>
      <c r="D56" s="56">
        <f>'Base Rates'!C5</f>
        <v>0.15806999999999999</v>
      </c>
      <c r="E56" s="54">
        <f t="shared" si="99"/>
        <v>1</v>
      </c>
      <c r="F56" s="56">
        <f t="shared" si="155"/>
        <v>0</v>
      </c>
      <c r="G56" s="40">
        <f t="shared" si="155"/>
        <v>2.8899999999999999E-2</v>
      </c>
      <c r="H56" s="54">
        <f t="shared" si="155"/>
        <v>0.81</v>
      </c>
      <c r="I56" s="56">
        <f t="shared" si="155"/>
        <v>4.1540000000000001E-2</v>
      </c>
      <c r="J56" s="56">
        <f t="shared" si="115"/>
        <v>0</v>
      </c>
      <c r="K56" s="60">
        <f t="shared" si="156"/>
        <v>0</v>
      </c>
      <c r="L56" s="56">
        <f t="shared" si="156"/>
        <v>0</v>
      </c>
      <c r="M56" s="44">
        <f t="shared" si="142"/>
        <v>1.4999999999999999E-2</v>
      </c>
      <c r="N56" s="58">
        <f>N55</f>
        <v>1.0820000000000001E-3</v>
      </c>
      <c r="O56" s="56">
        <f t="shared" si="115"/>
        <v>2.0000000000000001E-4</v>
      </c>
      <c r="P56" s="44">
        <f t="shared" si="143"/>
        <v>1.4999999999999999E-2</v>
      </c>
      <c r="R56" s="1">
        <f t="shared" ref="R56" si="172">A56</f>
        <v>45809</v>
      </c>
      <c r="S56" s="42">
        <f t="shared" si="97"/>
        <v>8.77</v>
      </c>
      <c r="T56" s="43">
        <f t="shared" ref="T56" si="173">500*C56</f>
        <v>60.795000000000002</v>
      </c>
      <c r="U56" s="43">
        <f t="shared" ref="U56" si="174">100*D56</f>
        <v>15.806999999999999</v>
      </c>
      <c r="V56" s="43">
        <f t="shared" si="3"/>
        <v>1</v>
      </c>
      <c r="W56" s="43">
        <f t="shared" ref="W56" si="175">+$X$1*F56</f>
        <v>0</v>
      </c>
      <c r="X56" s="43">
        <f t="shared" ref="X56" si="176">+G56*(S56+T56+U56+AB56+Z56+W56+AE56+AF56+AC56)</f>
        <v>3.2097842799999996</v>
      </c>
      <c r="Y56" s="43">
        <f t="shared" ref="Y56" si="177">+H56</f>
        <v>0.81</v>
      </c>
      <c r="Z56" s="43">
        <f t="shared" ref="Z56" si="178">+$X$1*I56</f>
        <v>24.923999999999999</v>
      </c>
      <c r="AA56" s="43">
        <f t="shared" ref="AA56" si="179">+$X$1*J56</f>
        <v>0</v>
      </c>
      <c r="AB56" s="43">
        <f t="shared" ref="AB56" si="180">+K56*(S56+T56+U56)</f>
        <v>0</v>
      </c>
      <c r="AC56" s="43">
        <f t="shared" ref="AC56" si="181">+$X$1*L56</f>
        <v>0</v>
      </c>
      <c r="AD56" s="43">
        <f t="shared" ref="AD56" si="182">+M56*(S56+T56+U56+W56+Z56+AB56+AC56+AE56+X56)</f>
        <v>1.7123247641999997</v>
      </c>
      <c r="AE56" s="43">
        <f t="shared" ref="AE56" si="183">+$X$1*N56</f>
        <v>0.6492</v>
      </c>
      <c r="AF56" s="43">
        <f t="shared" ref="AF56" si="184">+$X$1*O56</f>
        <v>0.12000000000000001</v>
      </c>
      <c r="AG56" s="43">
        <f t="shared" ref="AG56" si="185">+P56*(S56+T56+U56+W56+Z56+AB56+AC56+AE56+X56)</f>
        <v>1.7123247641999997</v>
      </c>
      <c r="AI56" s="42">
        <f t="shared" ref="AI56" si="186">SUM(S56:AH56)</f>
        <v>119.50963380840001</v>
      </c>
      <c r="AJ56" s="44">
        <f t="shared" ref="AJ56" si="187">+(AI56-AI55)/AI55</f>
        <v>2.0704352176738831E-3</v>
      </c>
    </row>
    <row r="57" spans="1:36" x14ac:dyDescent="0.25">
      <c r="A57" s="1">
        <v>45839</v>
      </c>
      <c r="B57" s="54">
        <f t="shared" si="114"/>
        <v>8.77</v>
      </c>
      <c r="C57" s="56">
        <f t="shared" ref="C57:D59" si="188">+C56</f>
        <v>0.12159</v>
      </c>
      <c r="D57" s="56">
        <f t="shared" si="188"/>
        <v>0.15806999999999999</v>
      </c>
      <c r="E57" s="54">
        <f t="shared" si="99"/>
        <v>1</v>
      </c>
      <c r="F57" s="56">
        <f t="shared" si="155"/>
        <v>0</v>
      </c>
      <c r="G57" s="40">
        <f>Riders!B31</f>
        <v>2.93E-2</v>
      </c>
      <c r="H57" s="54">
        <f t="shared" si="155"/>
        <v>0.81</v>
      </c>
      <c r="I57" s="56">
        <f>Riders!G45</f>
        <v>4.8669999999999998E-2</v>
      </c>
      <c r="J57" s="56">
        <f t="shared" si="115"/>
        <v>0</v>
      </c>
      <c r="K57" s="60">
        <f t="shared" si="156"/>
        <v>0</v>
      </c>
      <c r="L57" s="56">
        <f t="shared" si="156"/>
        <v>0</v>
      </c>
      <c r="M57" s="44">
        <f t="shared" si="142"/>
        <v>1.4999999999999999E-2</v>
      </c>
      <c r="N57" s="58">
        <f t="shared" ref="N57:N59" si="189">N56</f>
        <v>1.0820000000000001E-3</v>
      </c>
      <c r="O57" s="56">
        <f t="shared" si="115"/>
        <v>2.0000000000000001E-4</v>
      </c>
      <c r="P57" s="44">
        <f t="shared" si="143"/>
        <v>1.4999999999999999E-2</v>
      </c>
      <c r="R57" s="1">
        <f t="shared" ref="R57" si="190">A57</f>
        <v>45839</v>
      </c>
      <c r="S57" s="42">
        <f t="shared" si="97"/>
        <v>8.77</v>
      </c>
      <c r="T57" s="43">
        <f t="shared" ref="T57" si="191">500*C57</f>
        <v>60.795000000000002</v>
      </c>
      <c r="U57" s="43">
        <f t="shared" ref="U57" si="192">100*D57</f>
        <v>15.806999999999999</v>
      </c>
      <c r="V57" s="43">
        <f t="shared" si="3"/>
        <v>1</v>
      </c>
      <c r="W57" s="43">
        <f t="shared" ref="W57" si="193">+$X$1*F57</f>
        <v>0</v>
      </c>
      <c r="X57" s="43">
        <f t="shared" ref="X57" si="194">+G57*(S57+T57+U57+AB57+Z57+W57+AE57+AF57+AC57)</f>
        <v>3.3795557599999997</v>
      </c>
      <c r="Y57" s="43">
        <f t="shared" ref="Y57" si="195">+H57</f>
        <v>0.81</v>
      </c>
      <c r="Z57" s="43">
        <f t="shared" ref="Z57" si="196">+$X$1*I57</f>
        <v>29.201999999999998</v>
      </c>
      <c r="AA57" s="43">
        <f t="shared" ref="AA57" si="197">+$X$1*J57</f>
        <v>0</v>
      </c>
      <c r="AB57" s="43">
        <f t="shared" ref="AB57" si="198">+K57*(S57+T57+U57)</f>
        <v>0</v>
      </c>
      <c r="AC57" s="43">
        <f t="shared" ref="AC57" si="199">+$X$1*L57</f>
        <v>0</v>
      </c>
      <c r="AD57" s="43">
        <f t="shared" ref="AD57" si="200">+M57*(S57+T57+U57+W57+Z57+AB57+AC57+AE57+X57)</f>
        <v>1.7790413364</v>
      </c>
      <c r="AE57" s="43">
        <f t="shared" ref="AE57" si="201">+$X$1*N57</f>
        <v>0.6492</v>
      </c>
      <c r="AF57" s="43">
        <f t="shared" ref="AF57" si="202">+$X$1*O57</f>
        <v>0.12000000000000001</v>
      </c>
      <c r="AG57" s="43">
        <f t="shared" ref="AG57" si="203">+P57*(S57+T57+U57+W57+Z57+AB57+AC57+AE57+X57)</f>
        <v>1.7790413364</v>
      </c>
      <c r="AI57" s="42">
        <f t="shared" ref="AI57" si="204">SUM(S57:AH57)</f>
        <v>124.0908384328</v>
      </c>
      <c r="AJ57" s="44">
        <f t="shared" ref="AJ57" si="205">+(AI57-AI56)/AI56</f>
        <v>3.8333350027200792E-2</v>
      </c>
    </row>
    <row r="58" spans="1:36" x14ac:dyDescent="0.25">
      <c r="A58" s="1">
        <v>45854</v>
      </c>
      <c r="B58" s="54">
        <f t="shared" si="114"/>
        <v>8.77</v>
      </c>
      <c r="C58" s="56">
        <f t="shared" si="188"/>
        <v>0.12159</v>
      </c>
      <c r="D58" s="56">
        <f t="shared" si="188"/>
        <v>0.15806999999999999</v>
      </c>
      <c r="E58" s="54">
        <f>+Riders!W45</f>
        <v>1.45</v>
      </c>
      <c r="F58" s="56">
        <f t="shared" si="155"/>
        <v>0</v>
      </c>
      <c r="G58" s="40">
        <f>+G57</f>
        <v>2.93E-2</v>
      </c>
      <c r="H58" s="54">
        <f t="shared" si="155"/>
        <v>0.81</v>
      </c>
      <c r="I58" s="56">
        <f>+I57</f>
        <v>4.8669999999999998E-2</v>
      </c>
      <c r="J58" s="56">
        <f t="shared" si="115"/>
        <v>0</v>
      </c>
      <c r="K58" s="60">
        <f t="shared" si="156"/>
        <v>0</v>
      </c>
      <c r="L58" s="56">
        <f t="shared" si="156"/>
        <v>0</v>
      </c>
      <c r="M58" s="44">
        <f t="shared" si="142"/>
        <v>1.4999999999999999E-2</v>
      </c>
      <c r="N58" s="58">
        <f t="shared" si="189"/>
        <v>1.0820000000000001E-3</v>
      </c>
      <c r="O58" s="56">
        <f t="shared" si="115"/>
        <v>2.0000000000000001E-4</v>
      </c>
      <c r="P58" s="44">
        <f t="shared" si="143"/>
        <v>1.4999999999999999E-2</v>
      </c>
      <c r="R58" s="1">
        <f t="shared" ref="R58:R59" si="206">A58</f>
        <v>45854</v>
      </c>
      <c r="S58" s="42">
        <f t="shared" si="97"/>
        <v>8.77</v>
      </c>
      <c r="T58" s="43">
        <f t="shared" ref="T58" si="207">500*C58</f>
        <v>60.795000000000002</v>
      </c>
      <c r="U58" s="43">
        <f t="shared" ref="U58" si="208">100*D58</f>
        <v>15.806999999999999</v>
      </c>
      <c r="V58" s="43">
        <f t="shared" si="3"/>
        <v>1.45</v>
      </c>
      <c r="W58" s="43">
        <f t="shared" ref="W58" si="209">+$X$1*F58</f>
        <v>0</v>
      </c>
      <c r="X58" s="43">
        <f t="shared" ref="X58" si="210">+G58*(S58+T58+U58+AB58+Z58+W58+AE58+AF58+AC58)</f>
        <v>3.3795557599999997</v>
      </c>
      <c r="Y58" s="43">
        <f t="shared" ref="Y58" si="211">+H58</f>
        <v>0.81</v>
      </c>
      <c r="Z58" s="43">
        <f t="shared" ref="Z58" si="212">+$X$1*I58</f>
        <v>29.201999999999998</v>
      </c>
      <c r="AA58" s="43">
        <f t="shared" ref="AA58" si="213">+$X$1*J58</f>
        <v>0</v>
      </c>
      <c r="AB58" s="43">
        <f t="shared" ref="AB58" si="214">+K58*(S58+T58+U58)</f>
        <v>0</v>
      </c>
      <c r="AC58" s="43">
        <f t="shared" ref="AC58" si="215">+$X$1*L58</f>
        <v>0</v>
      </c>
      <c r="AD58" s="43">
        <f t="shared" ref="AD58" si="216">+M58*(S58+T58+U58+W58+Z58+AB58+AC58+AE58+X58)</f>
        <v>1.7790413364</v>
      </c>
      <c r="AE58" s="43">
        <f t="shared" ref="AE58" si="217">+$X$1*N58</f>
        <v>0.6492</v>
      </c>
      <c r="AF58" s="43">
        <f t="shared" ref="AF58" si="218">+$X$1*O58</f>
        <v>0.12000000000000001</v>
      </c>
      <c r="AG58" s="43">
        <f t="shared" ref="AG58" si="219">+P58*(S58+T58+U58+W58+Z58+AB58+AC58+AE58+X58)</f>
        <v>1.7790413364</v>
      </c>
      <c r="AI58" s="42">
        <f t="shared" ref="AI58" si="220">SUM(S58:AH58)</f>
        <v>124.5408384328</v>
      </c>
      <c r="AJ58" s="44">
        <f t="shared" ref="AJ58" si="221">+(AI58-AI57)/AI57</f>
        <v>3.6263756912537528E-3</v>
      </c>
    </row>
    <row r="59" spans="1:36" x14ac:dyDescent="0.25">
      <c r="A59" s="1">
        <v>45931</v>
      </c>
      <c r="B59" s="54">
        <f t="shared" si="114"/>
        <v>8.77</v>
      </c>
      <c r="C59" s="56">
        <f t="shared" si="188"/>
        <v>0.12159</v>
      </c>
      <c r="D59" s="56">
        <f t="shared" si="188"/>
        <v>0.15806999999999999</v>
      </c>
      <c r="E59" s="54">
        <f>+E58</f>
        <v>1.45</v>
      </c>
      <c r="F59" s="56">
        <f t="shared" si="155"/>
        <v>0</v>
      </c>
      <c r="G59" s="40">
        <f>+G58</f>
        <v>2.93E-2</v>
      </c>
      <c r="H59" s="54">
        <f>Riders!B79</f>
        <v>0.83</v>
      </c>
      <c r="I59" s="56">
        <f>+Riders!G49</f>
        <v>4.9279999999999997E-2</v>
      </c>
      <c r="J59" s="56">
        <f t="shared" si="115"/>
        <v>0</v>
      </c>
      <c r="K59" s="60">
        <f t="shared" si="156"/>
        <v>0</v>
      </c>
      <c r="L59" s="56">
        <f t="shared" si="156"/>
        <v>0</v>
      </c>
      <c r="M59" s="44">
        <f t="shared" si="142"/>
        <v>1.4999999999999999E-2</v>
      </c>
      <c r="N59" s="58">
        <f t="shared" si="189"/>
        <v>1.0820000000000001E-3</v>
      </c>
      <c r="O59" s="56">
        <f t="shared" si="115"/>
        <v>2.0000000000000001E-4</v>
      </c>
      <c r="P59" s="44">
        <f t="shared" si="143"/>
        <v>1.4999999999999999E-2</v>
      </c>
      <c r="R59" s="1">
        <f t="shared" si="206"/>
        <v>45931</v>
      </c>
      <c r="S59" s="42">
        <f t="shared" si="97"/>
        <v>8.77</v>
      </c>
      <c r="T59" s="43">
        <f t="shared" ref="T59" si="222">500*C59</f>
        <v>60.795000000000002</v>
      </c>
      <c r="U59" s="43">
        <f t="shared" ref="U59" si="223">100*D59</f>
        <v>15.806999999999999</v>
      </c>
      <c r="V59" s="43">
        <f t="shared" ref="V59" si="224">+E59</f>
        <v>1.45</v>
      </c>
      <c r="W59" s="43">
        <f t="shared" ref="W59" si="225">+$X$1*F59</f>
        <v>0</v>
      </c>
      <c r="X59" s="43">
        <f t="shared" ref="X59" si="226">+G59*(S59+T59+U59+AB59+Z59+W59+AE59+AF59+AC59)</f>
        <v>3.3902795599999997</v>
      </c>
      <c r="Y59" s="43">
        <f t="shared" ref="Y59" si="227">+H59</f>
        <v>0.83</v>
      </c>
      <c r="Z59" s="43">
        <f t="shared" ref="Z59" si="228">+$X$1*I59</f>
        <v>29.567999999999998</v>
      </c>
      <c r="AA59" s="43">
        <f t="shared" ref="AA59" si="229">+$X$1*J59</f>
        <v>0</v>
      </c>
      <c r="AB59" s="43">
        <f t="shared" ref="AB59" si="230">+K59*(S59+T59+U59)</f>
        <v>0</v>
      </c>
      <c r="AC59" s="43">
        <f t="shared" ref="AC59" si="231">+$X$1*L59</f>
        <v>0</v>
      </c>
      <c r="AD59" s="43">
        <f t="shared" ref="AD59" si="232">+M59*(S59+T59+U59+W59+Z59+AB59+AC59+AE59+X59)</f>
        <v>1.7846921933999997</v>
      </c>
      <c r="AE59" s="43">
        <f t="shared" ref="AE59" si="233">+$X$1*N59</f>
        <v>0.6492</v>
      </c>
      <c r="AF59" s="43">
        <f t="shared" ref="AF59" si="234">+$X$1*O59</f>
        <v>0.12000000000000001</v>
      </c>
      <c r="AG59" s="43">
        <f t="shared" ref="AG59" si="235">+P59*(S59+T59+U59+W59+Z59+AB59+AC59+AE59+X59)</f>
        <v>1.7846921933999997</v>
      </c>
      <c r="AI59" s="42">
        <f t="shared" ref="AI59" si="236">SUM(S59:AH59)</f>
        <v>124.9488639468</v>
      </c>
      <c r="AJ59" s="44">
        <f t="shared" ref="AJ59" si="237">+(AI59-AI58)/AI58</f>
        <v>3.2762386951503079E-3</v>
      </c>
    </row>
    <row r="60" spans="1:36" x14ac:dyDescent="0.25">
      <c r="A60" s="1">
        <v>46023</v>
      </c>
      <c r="B60" s="54">
        <f t="shared" si="114"/>
        <v>8.77</v>
      </c>
      <c r="C60" s="56">
        <f t="shared" ref="C60:C63" si="238">+C59</f>
        <v>0.12159</v>
      </c>
      <c r="D60" s="56">
        <f t="shared" ref="D60:D63" si="239">+D59</f>
        <v>0.15806999999999999</v>
      </c>
      <c r="E60" s="54">
        <f>+E59</f>
        <v>1.45</v>
      </c>
      <c r="F60" s="56">
        <f t="shared" si="155"/>
        <v>0</v>
      </c>
      <c r="G60" s="40">
        <f>Riders!B32</f>
        <v>3.1800000000000002E-2</v>
      </c>
      <c r="H60" s="54">
        <f t="shared" si="155"/>
        <v>0.83</v>
      </c>
      <c r="I60" s="56">
        <f>+Riders!G53</f>
        <v>4.7780000000000003E-2</v>
      </c>
      <c r="J60" s="56">
        <f t="shared" si="115"/>
        <v>0</v>
      </c>
      <c r="K60" s="60">
        <f t="shared" si="156"/>
        <v>0</v>
      </c>
      <c r="L60" s="56">
        <f>Riders!K68</f>
        <v>-2.48E-3</v>
      </c>
      <c r="M60" s="44">
        <f t="shared" ref="M60:M63" si="240">+M59</f>
        <v>1.4999999999999999E-2</v>
      </c>
      <c r="N60" s="58">
        <f>Riders!$O$19</f>
        <v>1.2869999999999999E-3</v>
      </c>
      <c r="O60" s="56">
        <f t="shared" si="115"/>
        <v>2.0000000000000001E-4</v>
      </c>
      <c r="P60" s="44">
        <f t="shared" ref="P60:P63" si="241">+P59</f>
        <v>1.4999999999999999E-2</v>
      </c>
      <c r="R60" s="1">
        <f t="shared" ref="R60" si="242">A60</f>
        <v>46023</v>
      </c>
      <c r="S60" s="42">
        <f t="shared" si="97"/>
        <v>8.77</v>
      </c>
      <c r="T60" s="43">
        <f t="shared" ref="T60" si="243">500*C60</f>
        <v>60.795000000000002</v>
      </c>
      <c r="U60" s="43">
        <f t="shared" ref="U60" si="244">100*D60</f>
        <v>15.806999999999999</v>
      </c>
      <c r="V60" s="43">
        <f t="shared" ref="V60" si="245">+E60</f>
        <v>1.45</v>
      </c>
      <c r="W60" s="43">
        <f t="shared" ref="W60" si="246">+$X$1*F60</f>
        <v>0</v>
      </c>
      <c r="X60" s="43">
        <f t="shared" ref="X60" si="247">+G60*(S60+T60+U60+AB60+Z60+W60+AE60+AF60+AC60)</f>
        <v>3.6075255600000005</v>
      </c>
      <c r="Y60" s="43">
        <f t="shared" ref="Y60" si="248">+H60</f>
        <v>0.83</v>
      </c>
      <c r="Z60" s="43">
        <f t="shared" ref="Z60" si="249">+$X$1*I60</f>
        <v>28.668000000000003</v>
      </c>
      <c r="AA60" s="43">
        <f t="shared" ref="AA60" si="250">+$X$1*J60</f>
        <v>0</v>
      </c>
      <c r="AB60" s="43">
        <f t="shared" ref="AB60" si="251">+K60*(S60+T60+U60)</f>
        <v>0</v>
      </c>
      <c r="AC60" s="43">
        <f t="shared" ref="AC60" si="252">+$X$1*L60</f>
        <v>-1.488</v>
      </c>
      <c r="AD60" s="43">
        <f t="shared" ref="AD60" si="253">+M60*(S60+T60+U60+W60+Z60+AB60+AC60+AE60+X60)</f>
        <v>1.7539758834000001</v>
      </c>
      <c r="AE60" s="43">
        <f t="shared" ref="AE60" si="254">+$X$1*N60</f>
        <v>0.7722</v>
      </c>
      <c r="AF60" s="43">
        <f t="shared" ref="AF60" si="255">+$X$1*O60</f>
        <v>0.12000000000000001</v>
      </c>
      <c r="AG60" s="43">
        <f t="shared" ref="AG60" si="256">+P60*(S60+T60+U60+W60+Z60+AB60+AC60+AE60+X60)</f>
        <v>1.7539758834000001</v>
      </c>
      <c r="AI60" s="42">
        <f t="shared" ref="AI60" si="257">SUM(S60:AH60)</f>
        <v>122.83967732680001</v>
      </c>
      <c r="AJ60" s="44">
        <f t="shared" ref="AJ60" si="258">+(AI60-AI59)/AI59</f>
        <v>-1.6880398535660361E-2</v>
      </c>
    </row>
    <row r="61" spans="1:36" x14ac:dyDescent="0.25">
      <c r="A61" s="1">
        <v>46113</v>
      </c>
      <c r="B61" s="54">
        <f t="shared" si="114"/>
        <v>8.77</v>
      </c>
      <c r="C61" s="56">
        <f t="shared" si="238"/>
        <v>0.12159</v>
      </c>
      <c r="D61" s="56">
        <f t="shared" si="239"/>
        <v>0.15806999999999999</v>
      </c>
      <c r="E61" s="54">
        <f>+E60</f>
        <v>1.45</v>
      </c>
      <c r="F61" s="56">
        <f t="shared" si="155"/>
        <v>0</v>
      </c>
      <c r="G61" s="40">
        <f>Riders!B32</f>
        <v>3.1800000000000002E-2</v>
      </c>
      <c r="H61" s="54">
        <f t="shared" si="155"/>
        <v>0.83</v>
      </c>
      <c r="I61" s="56">
        <f>+Riders!G57</f>
        <v>4.9540000000000001E-2</v>
      </c>
      <c r="J61" s="56">
        <f t="shared" si="115"/>
        <v>0</v>
      </c>
      <c r="K61" s="60">
        <f t="shared" si="156"/>
        <v>0</v>
      </c>
      <c r="L61" s="56">
        <f>Riders!K68</f>
        <v>-2.48E-3</v>
      </c>
      <c r="M61" s="44">
        <f t="shared" si="240"/>
        <v>1.4999999999999999E-2</v>
      </c>
      <c r="N61" s="58">
        <f>Riders!$O$19</f>
        <v>1.2869999999999999E-3</v>
      </c>
      <c r="O61" s="56">
        <f t="shared" si="115"/>
        <v>2.0000000000000001E-4</v>
      </c>
      <c r="P61" s="44">
        <f t="shared" si="241"/>
        <v>1.4999999999999999E-2</v>
      </c>
      <c r="R61" s="1">
        <f t="shared" ref="R61:R62" si="259">A61</f>
        <v>46113</v>
      </c>
      <c r="S61" s="42">
        <f t="shared" si="97"/>
        <v>8.77</v>
      </c>
      <c r="T61" s="43">
        <f t="shared" ref="T61" si="260">500*C61</f>
        <v>60.795000000000002</v>
      </c>
      <c r="U61" s="43">
        <f t="shared" ref="U61" si="261">100*D61</f>
        <v>15.806999999999999</v>
      </c>
      <c r="V61" s="43">
        <f t="shared" ref="V61" si="262">+E61</f>
        <v>1.45</v>
      </c>
      <c r="W61" s="43">
        <f t="shared" ref="W61" si="263">+$X$1*F61</f>
        <v>0</v>
      </c>
      <c r="X61" s="43">
        <f t="shared" ref="X61" si="264">+G61*(S61+T61+U61+AB61+Z61+W61+AE61+AF61+AC61)</f>
        <v>3.6411063600000002</v>
      </c>
      <c r="Y61" s="43">
        <f t="shared" ref="Y61" si="265">+H61</f>
        <v>0.83</v>
      </c>
      <c r="Z61" s="43">
        <f t="shared" ref="Z61" si="266">+$X$1*I61</f>
        <v>29.724</v>
      </c>
      <c r="AA61" s="43">
        <f t="shared" ref="AA61" si="267">+$X$1*J61</f>
        <v>0</v>
      </c>
      <c r="AB61" s="43">
        <f t="shared" ref="AB61" si="268">+K61*(S61+T61+U61)</f>
        <v>0</v>
      </c>
      <c r="AC61" s="43">
        <f t="shared" ref="AC61" si="269">+$X$1*L61</f>
        <v>-1.488</v>
      </c>
      <c r="AD61" s="43">
        <f t="shared" ref="AD61" si="270">+M61*(S61+T61+U61+W61+Z61+AB61+AC61+AE61+X61)</f>
        <v>1.7703195953999999</v>
      </c>
      <c r="AE61" s="43">
        <f t="shared" ref="AE61" si="271">+$X$1*N61</f>
        <v>0.7722</v>
      </c>
      <c r="AF61" s="43">
        <f t="shared" ref="AF61" si="272">+$X$1*O61</f>
        <v>0.12000000000000001</v>
      </c>
      <c r="AG61" s="43">
        <f t="shared" ref="AG61" si="273">+P61*(S61+T61+U61+W61+Z61+AB61+AC61+AE61+X61)</f>
        <v>1.7703195953999999</v>
      </c>
      <c r="AI61" s="42">
        <f t="shared" ref="AI61" si="274">SUM(S61:AH61)</f>
        <v>123.9619455508</v>
      </c>
      <c r="AJ61" s="44">
        <f t="shared" ref="AJ61" si="275">+(AI61-AI60)/AI60</f>
        <v>9.1360401494243858E-3</v>
      </c>
    </row>
    <row r="62" spans="1:36" x14ac:dyDescent="0.25">
      <c r="A62" s="1">
        <v>46174</v>
      </c>
      <c r="B62" s="54">
        <f t="shared" si="114"/>
        <v>8.77</v>
      </c>
      <c r="C62" s="56">
        <f t="shared" si="238"/>
        <v>0.12159</v>
      </c>
      <c r="D62" s="56">
        <f t="shared" si="239"/>
        <v>0.15806999999999999</v>
      </c>
      <c r="E62" s="54">
        <f>+E61</f>
        <v>1.45</v>
      </c>
      <c r="F62" s="56">
        <f t="shared" si="155"/>
        <v>0</v>
      </c>
      <c r="G62" s="40">
        <f>Riders!B32</f>
        <v>3.1800000000000002E-2</v>
      </c>
      <c r="H62" s="54">
        <f t="shared" si="155"/>
        <v>0.83</v>
      </c>
      <c r="I62" s="56">
        <f>+Riders!G57</f>
        <v>4.9540000000000001E-2</v>
      </c>
      <c r="J62" s="56">
        <f t="shared" si="115"/>
        <v>0</v>
      </c>
      <c r="K62" s="60">
        <f t="shared" si="156"/>
        <v>0</v>
      </c>
      <c r="L62" s="56">
        <f>Riders!K68</f>
        <v>-2.48E-3</v>
      </c>
      <c r="M62" s="44">
        <f t="shared" si="240"/>
        <v>1.4999999999999999E-2</v>
      </c>
      <c r="N62" s="58">
        <f>Riders!$O$19</f>
        <v>1.2869999999999999E-3</v>
      </c>
      <c r="O62" s="56">
        <v>5.4000000000000001E-4</v>
      </c>
      <c r="P62" s="44">
        <f t="shared" si="241"/>
        <v>1.4999999999999999E-2</v>
      </c>
      <c r="R62" s="1">
        <f t="shared" si="259"/>
        <v>46174</v>
      </c>
      <c r="S62" s="42">
        <f t="shared" si="97"/>
        <v>8.77</v>
      </c>
      <c r="T62" s="43">
        <f t="shared" ref="T62" si="276">500*C62</f>
        <v>60.795000000000002</v>
      </c>
      <c r="U62" s="43">
        <f t="shared" ref="U62" si="277">100*D62</f>
        <v>15.806999999999999</v>
      </c>
      <c r="V62" s="43">
        <f t="shared" ref="V62" si="278">+E62</f>
        <v>1.45</v>
      </c>
      <c r="W62" s="43">
        <f t="shared" ref="W62" si="279">+$X$1*F62</f>
        <v>0</v>
      </c>
      <c r="X62" s="43">
        <f t="shared" ref="X62" si="280">+G62*(S62+T62+U62+AB62+Z62+W62+AE62+AF62+AC62)</f>
        <v>3.6475935600000002</v>
      </c>
      <c r="Y62" s="43">
        <f t="shared" ref="Y62" si="281">+H62</f>
        <v>0.83</v>
      </c>
      <c r="Z62" s="43">
        <f t="shared" ref="Z62" si="282">+$X$1*I62</f>
        <v>29.724</v>
      </c>
      <c r="AA62" s="43">
        <f t="shared" ref="AA62" si="283">+$X$1*J62</f>
        <v>0</v>
      </c>
      <c r="AB62" s="43">
        <f t="shared" ref="AB62" si="284">+K62*(S62+T62+U62)</f>
        <v>0</v>
      </c>
      <c r="AC62" s="43">
        <f t="shared" ref="AC62" si="285">+$X$1*L62</f>
        <v>-1.488</v>
      </c>
      <c r="AD62" s="43">
        <f t="shared" ref="AD62" si="286">+M62*(S62+T62+U62+W62+Z62+AB62+AC62+AE62+X62)</f>
        <v>1.7704169034000001</v>
      </c>
      <c r="AE62" s="43">
        <f t="shared" ref="AE62" si="287">+$X$1*N62</f>
        <v>0.7722</v>
      </c>
      <c r="AF62" s="43">
        <f t="shared" ref="AF62" si="288">+$X$1*O62</f>
        <v>0.32400000000000001</v>
      </c>
      <c r="AG62" s="43">
        <f t="shared" ref="AG62" si="289">+P62*(S62+T62+U62+W62+Z62+AB62+AC62+AE62+X62)</f>
        <v>1.7704169034000001</v>
      </c>
      <c r="AI62" s="42">
        <f t="shared" ref="AI62" si="290">SUM(S62:AH62)</f>
        <v>124.17262736680001</v>
      </c>
      <c r="AJ62" s="44">
        <f t="shared" ref="AJ62" si="291">+(AI62-AI61)/AI61</f>
        <v>1.6995684850209189E-3</v>
      </c>
    </row>
    <row r="63" spans="1:36" x14ac:dyDescent="0.25">
      <c r="A63" s="1">
        <v>46204</v>
      </c>
      <c r="B63" s="54">
        <f t="shared" si="114"/>
        <v>8.77</v>
      </c>
      <c r="C63" s="56">
        <f t="shared" si="238"/>
        <v>0.12159</v>
      </c>
      <c r="D63" s="56">
        <f t="shared" si="239"/>
        <v>0.15806999999999999</v>
      </c>
      <c r="E63" s="54">
        <f>+E62</f>
        <v>1.45</v>
      </c>
      <c r="F63" s="56">
        <f t="shared" si="155"/>
        <v>0</v>
      </c>
      <c r="G63" s="40">
        <f>Riders!B33</f>
        <v>2.1499999999999998E-2</v>
      </c>
      <c r="H63" s="54">
        <f t="shared" si="155"/>
        <v>0.83</v>
      </c>
      <c r="I63" s="56">
        <f>+Riders!G61</f>
        <v>4.4679999999999997E-2</v>
      </c>
      <c r="J63" s="56">
        <f t="shared" si="115"/>
        <v>0</v>
      </c>
      <c r="K63" s="60">
        <f t="shared" si="156"/>
        <v>0</v>
      </c>
      <c r="L63" s="56">
        <f>Riders!K68</f>
        <v>-2.48E-3</v>
      </c>
      <c r="M63" s="44">
        <f t="shared" si="240"/>
        <v>1.4999999999999999E-2</v>
      </c>
      <c r="N63" s="58">
        <f>Riders!$O$19</f>
        <v>1.2869999999999999E-3</v>
      </c>
      <c r="O63" s="56">
        <v>5.4000000000000001E-4</v>
      </c>
      <c r="P63" s="44">
        <f t="shared" si="241"/>
        <v>1.4999999999999999E-2</v>
      </c>
      <c r="R63" s="1">
        <f t="shared" ref="R63" si="292">A63</f>
        <v>46204</v>
      </c>
      <c r="S63" s="42">
        <f t="shared" si="97"/>
        <v>8.77</v>
      </c>
      <c r="T63" s="43">
        <f t="shared" ref="T63" si="293">500*C63</f>
        <v>60.795000000000002</v>
      </c>
      <c r="U63" s="43">
        <f t="shared" ref="U63" si="294">100*D63</f>
        <v>15.806999999999999</v>
      </c>
      <c r="V63" s="43">
        <f t="shared" ref="V63" si="295">+E63</f>
        <v>1.45</v>
      </c>
      <c r="W63" s="43">
        <f t="shared" ref="W63" si="296">+$X$1*F63</f>
        <v>0</v>
      </c>
      <c r="X63" s="43">
        <f t="shared" ref="X63" si="297">+G63*(S63+T63+U63+AB63+Z63+W63+AE63+AF63+AC63)</f>
        <v>2.4034462999999997</v>
      </c>
      <c r="Y63" s="43">
        <f t="shared" ref="Y63" si="298">+H63</f>
        <v>0.83</v>
      </c>
      <c r="Z63" s="43">
        <f t="shared" ref="Z63" si="299">+$X$1*I63</f>
        <v>26.808</v>
      </c>
      <c r="AA63" s="43">
        <f t="shared" ref="AA63" si="300">+$X$1*J63</f>
        <v>0</v>
      </c>
      <c r="AB63" s="43">
        <f t="shared" ref="AB63" si="301">+K63*(S63+T63+U63)</f>
        <v>0</v>
      </c>
      <c r="AC63" s="43">
        <f t="shared" ref="AC63" si="302">+$X$1*L63</f>
        <v>-1.488</v>
      </c>
      <c r="AD63" s="43">
        <f t="shared" ref="AD63" si="303">+M63*(S63+T63+U63+W63+Z63+AB63+AC63+AE63+X63)</f>
        <v>1.7080146945000001</v>
      </c>
      <c r="AE63" s="43">
        <f t="shared" ref="AE63" si="304">+$X$1*N63</f>
        <v>0.7722</v>
      </c>
      <c r="AF63" s="43">
        <f t="shared" ref="AF63" si="305">+$X$1*O63</f>
        <v>0.32400000000000001</v>
      </c>
      <c r="AG63" s="43">
        <f t="shared" ref="AG63" si="306">+P63*(S63+T63+U63+W63+Z63+AB63+AC63+AE63+X63)</f>
        <v>1.7080146945000001</v>
      </c>
      <c r="AI63" s="42">
        <f t="shared" ref="AI63" si="307">SUM(S63:AH63)</f>
        <v>119.88767568899998</v>
      </c>
      <c r="AJ63" s="44">
        <f t="shared" ref="AJ63" si="308">+(AI63-AI62)/AI62</f>
        <v>-3.4508021362409408E-2</v>
      </c>
    </row>
  </sheetData>
  <pageMargins left="0.7" right="0.7" top="0.75" bottom="0.75" header="0.3" footer="0.3"/>
  <pageSetup paperSize="17" scale="50" fitToHeight="0" orientation="landscape" r:id="rId1"/>
  <headerFooter>
    <oddHeader>&amp;RResidential Rates
Page &amp;P of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CD4F-D98D-42ED-9CE3-A99716184A51}">
  <sheetPr>
    <pageSetUpPr fitToPage="1"/>
  </sheetPr>
  <dimension ref="A1:AJ68"/>
  <sheetViews>
    <sheetView view="pageBreakPreview" zoomScale="85" zoomScaleNormal="85" zoomScaleSheetLayoutView="85" workbookViewId="0">
      <pane xSplit="1" ySplit="2" topLeftCell="B3" activePane="bottomRight" state="frozen"/>
      <selection activeCell="A3" sqref="A3:XFD7"/>
      <selection pane="topRight" activeCell="A3" sqref="A3:XFD7"/>
      <selection pane="bottomLeft" activeCell="A3" sqref="A3:XFD7"/>
      <selection pane="bottomRight" activeCell="A2" sqref="A2:XFD8"/>
    </sheetView>
  </sheetViews>
  <sheetFormatPr defaultRowHeight="15" x14ac:dyDescent="0.25"/>
  <cols>
    <col min="1" max="1" width="13" customWidth="1"/>
    <col min="3" max="3" width="14" bestFit="1" customWidth="1"/>
    <col min="4" max="4" width="7" bestFit="1" customWidth="1"/>
    <col min="5" max="5" width="10" bestFit="1" customWidth="1"/>
    <col min="8" max="9" width="10" bestFit="1" customWidth="1"/>
    <col min="10" max="10" width="8.85546875" bestFit="1" customWidth="1"/>
    <col min="11" max="11" width="10.7109375" bestFit="1" customWidth="1"/>
    <col min="12" max="12" width="6.140625" style="40" bestFit="1" customWidth="1"/>
    <col min="13" max="13" width="11" bestFit="1" customWidth="1"/>
    <col min="14" max="14" width="10" bestFit="1" customWidth="1"/>
    <col min="15" max="15" width="10" style="44" customWidth="1"/>
    <col min="17" max="17" width="12.7109375" customWidth="1"/>
    <col min="19" max="19" width="13.42578125" bestFit="1" customWidth="1"/>
    <col min="24" max="24" width="10.42578125" bestFit="1" customWidth="1"/>
    <col min="27" max="27" width="10.140625" bestFit="1" customWidth="1"/>
    <col min="29" max="29" width="9.7109375" bestFit="1" customWidth="1"/>
    <col min="30" max="30" width="9" style="65" bestFit="1" customWidth="1"/>
    <col min="31" max="31" width="9" style="65" customWidth="1"/>
    <col min="33" max="33" width="10.85546875" bestFit="1" customWidth="1"/>
    <col min="35" max="35" width="0" hidden="1" customWidth="1"/>
  </cols>
  <sheetData>
    <row r="1" spans="1:36" x14ac:dyDescent="0.25">
      <c r="A1" s="38" t="s">
        <v>259</v>
      </c>
      <c r="Q1" s="38" t="s">
        <v>284</v>
      </c>
      <c r="S1" s="38"/>
      <c r="T1" s="38"/>
      <c r="V1">
        <v>2300</v>
      </c>
    </row>
    <row r="2" spans="1:36" x14ac:dyDescent="0.25">
      <c r="B2" s="38" t="s">
        <v>256</v>
      </c>
      <c r="C2" s="38" t="s">
        <v>257</v>
      </c>
      <c r="D2" s="38" t="s">
        <v>48</v>
      </c>
      <c r="E2" s="38" t="s">
        <v>34</v>
      </c>
      <c r="F2" s="38" t="s">
        <v>0</v>
      </c>
      <c r="G2" s="38" t="s">
        <v>16</v>
      </c>
      <c r="H2" s="38" t="s">
        <v>3</v>
      </c>
      <c r="I2" s="38" t="s">
        <v>255</v>
      </c>
      <c r="J2" s="38" t="s">
        <v>40</v>
      </c>
      <c r="K2" s="38" t="s">
        <v>4</v>
      </c>
      <c r="L2" s="71" t="s">
        <v>13</v>
      </c>
      <c r="M2" s="38" t="s">
        <v>15</v>
      </c>
      <c r="N2" s="38" t="s">
        <v>20</v>
      </c>
      <c r="O2" s="72" t="s">
        <v>291</v>
      </c>
      <c r="P2" s="38"/>
      <c r="Q2" s="38" t="s">
        <v>260</v>
      </c>
      <c r="R2" s="38" t="s">
        <v>256</v>
      </c>
      <c r="S2" s="38" t="s">
        <v>257</v>
      </c>
      <c r="T2" s="38" t="s">
        <v>48</v>
      </c>
      <c r="U2" s="38" t="s">
        <v>34</v>
      </c>
      <c r="V2" s="38" t="s">
        <v>0</v>
      </c>
      <c r="W2" s="38" t="s">
        <v>16</v>
      </c>
      <c r="X2" s="38" t="s">
        <v>3</v>
      </c>
      <c r="Y2" s="38" t="s">
        <v>32</v>
      </c>
      <c r="Z2" s="38" t="s">
        <v>40</v>
      </c>
      <c r="AA2" s="38" t="s">
        <v>4</v>
      </c>
      <c r="AB2" s="38" t="s">
        <v>13</v>
      </c>
      <c r="AC2" s="38" t="s">
        <v>15</v>
      </c>
      <c r="AD2" s="66" t="s">
        <v>20</v>
      </c>
      <c r="AE2" s="66" t="s">
        <v>291</v>
      </c>
      <c r="AF2" s="38"/>
      <c r="AG2" s="38" t="s">
        <v>263</v>
      </c>
      <c r="AH2" s="38" t="s">
        <v>265</v>
      </c>
      <c r="AJ2" s="38" t="s">
        <v>267</v>
      </c>
    </row>
    <row r="3" spans="1:36" x14ac:dyDescent="0.25">
      <c r="A3" s="1">
        <v>42186</v>
      </c>
      <c r="B3" s="54">
        <v>16.5</v>
      </c>
      <c r="C3" s="56">
        <v>8.6499999999999994E-2</v>
      </c>
      <c r="D3" s="54">
        <f>+Riders!W6</f>
        <v>0.78</v>
      </c>
      <c r="E3" s="56">
        <f>+Riders!O25</f>
        <v>1.9499999999999999E-3</v>
      </c>
      <c r="F3" s="40">
        <v>2.2599999999999999E-2</v>
      </c>
      <c r="G3" s="54">
        <v>0</v>
      </c>
      <c r="H3" s="56">
        <v>3.6080000000000001E-2</v>
      </c>
      <c r="I3" s="56">
        <v>0</v>
      </c>
      <c r="J3" s="63">
        <v>0</v>
      </c>
      <c r="K3" s="56">
        <f>+Riders!K12</f>
        <v>5.0000000000000001E-4</v>
      </c>
      <c r="L3" s="44">
        <v>0.02</v>
      </c>
      <c r="M3" s="58">
        <v>1.74E-3</v>
      </c>
      <c r="N3" s="56">
        <v>0</v>
      </c>
      <c r="O3" s="44">
        <v>0</v>
      </c>
      <c r="Q3" s="1">
        <f t="shared" ref="Q3:Q34" si="0">A3</f>
        <v>42186</v>
      </c>
      <c r="R3" s="43">
        <f t="shared" ref="R3:R27" si="1">+B3</f>
        <v>16.5</v>
      </c>
      <c r="S3" s="43">
        <f t="shared" ref="S3:S16" si="2">+$V$1*C3</f>
        <v>198.95</v>
      </c>
      <c r="T3" s="43">
        <f t="shared" ref="T3:T34" si="3">+D3</f>
        <v>0.78</v>
      </c>
      <c r="U3" s="43">
        <f t="shared" ref="U3:U27" si="4">+$V$1*E3</f>
        <v>4.4849999999999994</v>
      </c>
      <c r="V3" s="43">
        <f t="shared" ref="V3:V49" si="5">+F3*(R3+S3+Z3+X3+U3+AC3+AD3+AA3)</f>
        <v>6.9624045999999993</v>
      </c>
      <c r="W3" s="43">
        <f t="shared" ref="W3:W27" si="6">+G3</f>
        <v>0</v>
      </c>
      <c r="X3" s="43">
        <f t="shared" ref="X3:X26" si="7">+$V$1*H3</f>
        <v>82.984000000000009</v>
      </c>
      <c r="Y3" s="43">
        <f t="shared" ref="Y3:Y26" si="8">+$V$1*I3</f>
        <v>0</v>
      </c>
      <c r="Z3" s="43">
        <f t="shared" ref="Z3:Z46" si="9">+J3*(R3+S3)</f>
        <v>0</v>
      </c>
      <c r="AA3" s="43">
        <f t="shared" ref="AA3:AA27" si="10">+$V$1*K3</f>
        <v>1.1500000000000001</v>
      </c>
      <c r="AB3" s="43">
        <f t="shared" ref="AB3:AB46" si="11">+L3*(R3+S3+U3+X3+Z3+AA3+AC3+V3)</f>
        <v>6.3006680919999996</v>
      </c>
      <c r="AC3" s="43">
        <f t="shared" ref="AC3:AC26" si="12">+$V$1*M3</f>
        <v>4.0019999999999998</v>
      </c>
      <c r="AD3" s="67">
        <f t="shared" ref="AD3:AD26" si="13">+$V$1*N3</f>
        <v>0</v>
      </c>
      <c r="AE3" s="67">
        <f t="shared" ref="AE3:AE34" si="14">+O3*(R3+S3+U3+X3+Z3+AA3+AC3+V3)</f>
        <v>0</v>
      </c>
      <c r="AF3" s="42"/>
      <c r="AG3" s="42">
        <f t="shared" ref="AG3:AG27" si="15">SUM(R3:AF3)</f>
        <v>322.11407269199998</v>
      </c>
      <c r="AH3" s="44" t="e">
        <f>+(AG3-#REF!)/#REF!</f>
        <v>#REF!</v>
      </c>
    </row>
    <row r="4" spans="1:36" x14ac:dyDescent="0.25">
      <c r="A4" s="1">
        <v>42278</v>
      </c>
      <c r="B4" s="54">
        <v>16.5</v>
      </c>
      <c r="C4" s="56">
        <v>8.6499999999999994E-2</v>
      </c>
      <c r="D4" s="54">
        <f>+D3</f>
        <v>0.78</v>
      </c>
      <c r="E4" s="56">
        <f>+E3</f>
        <v>1.9499999999999999E-3</v>
      </c>
      <c r="F4" s="40">
        <v>2.2599999999999999E-2</v>
      </c>
      <c r="G4" s="54">
        <v>0</v>
      </c>
      <c r="H4" s="56">
        <v>4.5519999999999998E-2</v>
      </c>
      <c r="I4" s="56">
        <v>0</v>
      </c>
      <c r="J4" s="63">
        <v>0</v>
      </c>
      <c r="K4" s="56">
        <f>+K3</f>
        <v>5.0000000000000001E-4</v>
      </c>
      <c r="L4" s="44">
        <v>0.02</v>
      </c>
      <c r="M4" s="58">
        <v>1.74E-3</v>
      </c>
      <c r="N4" s="56">
        <v>0</v>
      </c>
      <c r="O4" s="44">
        <v>0</v>
      </c>
      <c r="Q4" s="1">
        <f t="shared" si="0"/>
        <v>42278</v>
      </c>
      <c r="R4" s="43">
        <f t="shared" si="1"/>
        <v>16.5</v>
      </c>
      <c r="S4" s="43">
        <f t="shared" si="2"/>
        <v>198.95</v>
      </c>
      <c r="T4" s="43">
        <f t="shared" si="3"/>
        <v>0.78</v>
      </c>
      <c r="U4" s="43">
        <f t="shared" si="4"/>
        <v>4.4849999999999994</v>
      </c>
      <c r="V4" s="43">
        <f t="shared" si="5"/>
        <v>7.4530957999999989</v>
      </c>
      <c r="W4" s="43">
        <f t="shared" si="6"/>
        <v>0</v>
      </c>
      <c r="X4" s="43">
        <f t="shared" si="7"/>
        <v>104.696</v>
      </c>
      <c r="Y4" s="43">
        <f t="shared" si="8"/>
        <v>0</v>
      </c>
      <c r="Z4" s="43">
        <f t="shared" si="9"/>
        <v>0</v>
      </c>
      <c r="AA4" s="43">
        <f t="shared" si="10"/>
        <v>1.1500000000000001</v>
      </c>
      <c r="AB4" s="43">
        <f t="shared" si="11"/>
        <v>6.7447219159999987</v>
      </c>
      <c r="AC4" s="43">
        <f t="shared" si="12"/>
        <v>4.0019999999999998</v>
      </c>
      <c r="AD4" s="67">
        <f t="shared" si="13"/>
        <v>0</v>
      </c>
      <c r="AE4" s="67">
        <f t="shared" si="14"/>
        <v>0</v>
      </c>
      <c r="AF4" s="42"/>
      <c r="AG4" s="42">
        <f t="shared" si="15"/>
        <v>344.76081771599996</v>
      </c>
      <c r="AH4" s="44">
        <f t="shared" ref="AH4:AH46" si="16">+(AG4-AG3)/AG3</f>
        <v>7.0306599257631372E-2</v>
      </c>
    </row>
    <row r="5" spans="1:36" x14ac:dyDescent="0.25">
      <c r="A5" s="1">
        <v>42370</v>
      </c>
      <c r="B5" s="54">
        <v>16.5</v>
      </c>
      <c r="C5" s="56">
        <v>8.6499999999999994E-2</v>
      </c>
      <c r="D5" s="54">
        <f t="shared" ref="D5:D13" si="17">+D4</f>
        <v>0.78</v>
      </c>
      <c r="E5" s="56">
        <f>+Riders!O30</f>
        <v>3.4299999999999999E-3</v>
      </c>
      <c r="F5" s="40">
        <v>2.2599999999999999E-2</v>
      </c>
      <c r="G5" s="54">
        <v>0</v>
      </c>
      <c r="H5" s="56">
        <v>4.5519999999999998E-2</v>
      </c>
      <c r="I5" s="56">
        <v>0</v>
      </c>
      <c r="J5" s="63">
        <v>0</v>
      </c>
      <c r="K5" s="56">
        <f>+Riders!K12</f>
        <v>5.0000000000000001E-4</v>
      </c>
      <c r="L5" s="44">
        <v>0.02</v>
      </c>
      <c r="M5" s="58">
        <v>1.266E-3</v>
      </c>
      <c r="N5" s="56">
        <v>0</v>
      </c>
      <c r="O5" s="44">
        <v>0</v>
      </c>
      <c r="Q5" s="1">
        <f t="shared" si="0"/>
        <v>42370</v>
      </c>
      <c r="R5" s="43">
        <f t="shared" si="1"/>
        <v>16.5</v>
      </c>
      <c r="S5" s="43">
        <f t="shared" si="2"/>
        <v>198.95</v>
      </c>
      <c r="T5" s="43">
        <f t="shared" si="3"/>
        <v>0.78</v>
      </c>
      <c r="U5" s="43">
        <f t="shared" si="4"/>
        <v>7.8889999999999993</v>
      </c>
      <c r="V5" s="43">
        <f t="shared" si="5"/>
        <v>7.5053876799999992</v>
      </c>
      <c r="W5" s="43">
        <f t="shared" si="6"/>
        <v>0</v>
      </c>
      <c r="X5" s="43">
        <f t="shared" si="7"/>
        <v>104.696</v>
      </c>
      <c r="Y5" s="43">
        <f t="shared" si="8"/>
        <v>0</v>
      </c>
      <c r="Z5" s="43">
        <f t="shared" si="9"/>
        <v>0</v>
      </c>
      <c r="AA5" s="43">
        <f t="shared" si="10"/>
        <v>1.1500000000000001</v>
      </c>
      <c r="AB5" s="43">
        <f t="shared" si="11"/>
        <v>6.7920437535999998</v>
      </c>
      <c r="AC5" s="43">
        <f t="shared" si="12"/>
        <v>2.9117999999999999</v>
      </c>
      <c r="AD5" s="67">
        <f t="shared" si="13"/>
        <v>0</v>
      </c>
      <c r="AE5" s="67">
        <f t="shared" si="14"/>
        <v>0</v>
      </c>
      <c r="AF5" s="42"/>
      <c r="AG5" s="42">
        <f t="shared" si="15"/>
        <v>347.17423143360003</v>
      </c>
      <c r="AH5" s="44">
        <f t="shared" si="16"/>
        <v>7.0002552308253826E-3</v>
      </c>
      <c r="AI5" s="45">
        <v>246.643</v>
      </c>
      <c r="AJ5" s="44" t="e">
        <f>+(AI5-#REF!)/#REF!</f>
        <v>#REF!</v>
      </c>
    </row>
    <row r="6" spans="1:36" x14ac:dyDescent="0.25">
      <c r="A6" s="1">
        <v>42401</v>
      </c>
      <c r="B6" s="54">
        <v>16.5</v>
      </c>
      <c r="C6" s="56">
        <v>8.6499999999999994E-2</v>
      </c>
      <c r="D6" s="54">
        <f t="shared" si="17"/>
        <v>0.78</v>
      </c>
      <c r="E6" s="56">
        <f>+E5</f>
        <v>3.4299999999999999E-3</v>
      </c>
      <c r="F6" s="40">
        <v>2.5399999999999999E-2</v>
      </c>
      <c r="G6" s="54">
        <v>0</v>
      </c>
      <c r="H6" s="56">
        <v>4.5519999999999998E-2</v>
      </c>
      <c r="I6" s="56">
        <v>0</v>
      </c>
      <c r="J6" s="63">
        <v>0</v>
      </c>
      <c r="K6" s="56">
        <f>+K5</f>
        <v>5.0000000000000001E-4</v>
      </c>
      <c r="L6" s="44">
        <v>0.02</v>
      </c>
      <c r="M6" s="58">
        <v>1.266E-3</v>
      </c>
      <c r="N6" s="56">
        <v>0</v>
      </c>
      <c r="O6" s="44">
        <v>0</v>
      </c>
      <c r="Q6" s="1">
        <f t="shared" si="0"/>
        <v>42401</v>
      </c>
      <c r="R6" s="43">
        <f t="shared" si="1"/>
        <v>16.5</v>
      </c>
      <c r="S6" s="43">
        <f t="shared" si="2"/>
        <v>198.95</v>
      </c>
      <c r="T6" s="43">
        <f t="shared" si="3"/>
        <v>0.78</v>
      </c>
      <c r="U6" s="43">
        <f t="shared" si="4"/>
        <v>7.8889999999999993</v>
      </c>
      <c r="V6" s="43">
        <f t="shared" si="5"/>
        <v>8.4352587199999984</v>
      </c>
      <c r="W6" s="43">
        <f t="shared" si="6"/>
        <v>0</v>
      </c>
      <c r="X6" s="43">
        <f t="shared" si="7"/>
        <v>104.696</v>
      </c>
      <c r="Y6" s="43">
        <f t="shared" si="8"/>
        <v>0</v>
      </c>
      <c r="Z6" s="43">
        <f t="shared" si="9"/>
        <v>0</v>
      </c>
      <c r="AA6" s="43">
        <f t="shared" si="10"/>
        <v>1.1500000000000001</v>
      </c>
      <c r="AB6" s="43">
        <f t="shared" si="11"/>
        <v>6.8106411743999988</v>
      </c>
      <c r="AC6" s="43">
        <f t="shared" si="12"/>
        <v>2.9117999999999999</v>
      </c>
      <c r="AD6" s="67">
        <f t="shared" si="13"/>
        <v>0</v>
      </c>
      <c r="AE6" s="67">
        <f t="shared" si="14"/>
        <v>0</v>
      </c>
      <c r="AF6" s="42"/>
      <c r="AG6" s="42">
        <f t="shared" si="15"/>
        <v>348.12269989440006</v>
      </c>
      <c r="AH6" s="44">
        <f t="shared" si="16"/>
        <v>2.731966761713511E-3</v>
      </c>
    </row>
    <row r="7" spans="1:36" x14ac:dyDescent="0.25">
      <c r="A7" s="1">
        <v>42461</v>
      </c>
      <c r="B7" s="54">
        <v>16.5</v>
      </c>
      <c r="C7" s="56">
        <v>8.6499999999999994E-2</v>
      </c>
      <c r="D7" s="54">
        <f t="shared" si="17"/>
        <v>0.78</v>
      </c>
      <c r="E7" s="56">
        <f>+E6</f>
        <v>3.4299999999999999E-3</v>
      </c>
      <c r="F7" s="40">
        <v>2.5399999999999999E-2</v>
      </c>
      <c r="G7" s="54">
        <v>0</v>
      </c>
      <c r="H7" s="56">
        <v>4.5519999999999998E-2</v>
      </c>
      <c r="I7" s="56">
        <v>0</v>
      </c>
      <c r="J7" s="63">
        <v>0</v>
      </c>
      <c r="K7" s="56">
        <f>+K6</f>
        <v>5.0000000000000001E-4</v>
      </c>
      <c r="L7" s="44">
        <v>0.02</v>
      </c>
      <c r="M7" s="58">
        <v>1.266E-3</v>
      </c>
      <c r="N7" s="56">
        <v>0</v>
      </c>
      <c r="O7" s="44">
        <v>0</v>
      </c>
      <c r="Q7" s="1">
        <f t="shared" si="0"/>
        <v>42461</v>
      </c>
      <c r="R7" s="43">
        <f t="shared" si="1"/>
        <v>16.5</v>
      </c>
      <c r="S7" s="43">
        <f t="shared" si="2"/>
        <v>198.95</v>
      </c>
      <c r="T7" s="43">
        <f t="shared" si="3"/>
        <v>0.78</v>
      </c>
      <c r="U7" s="43">
        <f t="shared" si="4"/>
        <v>7.8889999999999993</v>
      </c>
      <c r="V7" s="43">
        <f t="shared" si="5"/>
        <v>8.4352587199999984</v>
      </c>
      <c r="W7" s="43">
        <f t="shared" si="6"/>
        <v>0</v>
      </c>
      <c r="X7" s="43">
        <f t="shared" si="7"/>
        <v>104.696</v>
      </c>
      <c r="Y7" s="43">
        <f t="shared" si="8"/>
        <v>0</v>
      </c>
      <c r="Z7" s="43">
        <f t="shared" si="9"/>
        <v>0</v>
      </c>
      <c r="AA7" s="43">
        <f t="shared" si="10"/>
        <v>1.1500000000000001</v>
      </c>
      <c r="AB7" s="43">
        <f t="shared" si="11"/>
        <v>6.8106411743999988</v>
      </c>
      <c r="AC7" s="43">
        <f t="shared" si="12"/>
        <v>2.9117999999999999</v>
      </c>
      <c r="AD7" s="67">
        <f t="shared" si="13"/>
        <v>0</v>
      </c>
      <c r="AE7" s="67">
        <f t="shared" si="14"/>
        <v>0</v>
      </c>
      <c r="AF7" s="42"/>
      <c r="AG7" s="42">
        <f t="shared" si="15"/>
        <v>348.12269989440006</v>
      </c>
      <c r="AH7" s="44">
        <f t="shared" si="16"/>
        <v>0</v>
      </c>
    </row>
    <row r="8" spans="1:36" x14ac:dyDescent="0.25">
      <c r="A8" s="1">
        <v>42552</v>
      </c>
      <c r="B8" s="54">
        <v>16.5</v>
      </c>
      <c r="C8" s="56">
        <v>8.6499999999999994E-2</v>
      </c>
      <c r="D8" s="54">
        <f t="shared" si="17"/>
        <v>0.78</v>
      </c>
      <c r="E8" s="56">
        <f>+Riders!O35</f>
        <v>3.8899999999999998E-3</v>
      </c>
      <c r="F8" s="40">
        <v>3.1800000000000002E-2</v>
      </c>
      <c r="G8" s="54">
        <v>0</v>
      </c>
      <c r="H8" s="56">
        <v>3.6200000000000003E-2</v>
      </c>
      <c r="I8" s="56">
        <v>0</v>
      </c>
      <c r="J8" s="63">
        <v>0</v>
      </c>
      <c r="K8" s="56">
        <f>+K7</f>
        <v>5.0000000000000001E-4</v>
      </c>
      <c r="L8" s="44">
        <v>0.02</v>
      </c>
      <c r="M8" s="58">
        <v>1.266E-3</v>
      </c>
      <c r="N8" s="56">
        <v>0</v>
      </c>
      <c r="O8" s="44">
        <v>0</v>
      </c>
      <c r="Q8" s="1">
        <f t="shared" si="0"/>
        <v>42552</v>
      </c>
      <c r="R8" s="43">
        <f t="shared" si="1"/>
        <v>16.5</v>
      </c>
      <c r="S8" s="43">
        <f t="shared" si="2"/>
        <v>198.95</v>
      </c>
      <c r="T8" s="43">
        <f t="shared" si="3"/>
        <v>0.78</v>
      </c>
      <c r="U8" s="43">
        <f t="shared" si="4"/>
        <v>8.9469999999999992</v>
      </c>
      <c r="V8" s="43">
        <f t="shared" si="5"/>
        <v>9.9126578399999996</v>
      </c>
      <c r="W8" s="43">
        <f t="shared" si="6"/>
        <v>0</v>
      </c>
      <c r="X8" s="43">
        <f t="shared" si="7"/>
        <v>83.26</v>
      </c>
      <c r="Y8" s="43">
        <f t="shared" si="8"/>
        <v>0</v>
      </c>
      <c r="Z8" s="43">
        <f t="shared" si="9"/>
        <v>0</v>
      </c>
      <c r="AA8" s="43">
        <f t="shared" si="10"/>
        <v>1.1500000000000001</v>
      </c>
      <c r="AB8" s="43">
        <f t="shared" si="11"/>
        <v>6.4326291568</v>
      </c>
      <c r="AC8" s="43">
        <f t="shared" si="12"/>
        <v>2.9117999999999999</v>
      </c>
      <c r="AD8" s="67">
        <f t="shared" si="13"/>
        <v>0</v>
      </c>
      <c r="AE8" s="67">
        <f t="shared" si="14"/>
        <v>0</v>
      </c>
      <c r="AF8" s="42"/>
      <c r="AG8" s="42">
        <f t="shared" si="15"/>
        <v>328.8440869968</v>
      </c>
      <c r="AH8" s="44">
        <f t="shared" si="16"/>
        <v>-5.5378787144440889E-2</v>
      </c>
    </row>
    <row r="9" spans="1:36" ht="15.75" thickBot="1" x14ac:dyDescent="0.3">
      <c r="A9" s="1">
        <v>42644</v>
      </c>
      <c r="B9" s="54">
        <v>16.5</v>
      </c>
      <c r="C9" s="56">
        <v>8.6499999999999994E-2</v>
      </c>
      <c r="D9" s="54">
        <f t="shared" si="17"/>
        <v>0.78</v>
      </c>
      <c r="E9" s="56">
        <f t="shared" ref="E9:E52" si="18">+E8</f>
        <v>3.8899999999999998E-3</v>
      </c>
      <c r="F9" s="40">
        <v>3.1800000000000002E-2</v>
      </c>
      <c r="G9" s="54">
        <v>0</v>
      </c>
      <c r="H9" s="56">
        <v>4.0189999999999997E-2</v>
      </c>
      <c r="I9" s="56">
        <v>0</v>
      </c>
      <c r="J9" s="63">
        <v>0</v>
      </c>
      <c r="K9" s="56">
        <f>+K8</f>
        <v>5.0000000000000001E-4</v>
      </c>
      <c r="L9" s="44">
        <v>0.02</v>
      </c>
      <c r="M9" s="58">
        <v>1.266E-3</v>
      </c>
      <c r="N9" s="56">
        <v>0</v>
      </c>
      <c r="O9" s="44">
        <v>0</v>
      </c>
      <c r="Q9" s="1">
        <f t="shared" si="0"/>
        <v>42644</v>
      </c>
      <c r="R9" s="43">
        <f t="shared" si="1"/>
        <v>16.5</v>
      </c>
      <c r="S9" s="43">
        <f t="shared" si="2"/>
        <v>198.95</v>
      </c>
      <c r="T9" s="43">
        <f t="shared" si="3"/>
        <v>0.78</v>
      </c>
      <c r="U9" s="43">
        <f t="shared" si="4"/>
        <v>8.9469999999999992</v>
      </c>
      <c r="V9" s="43">
        <f t="shared" si="5"/>
        <v>10.20448644</v>
      </c>
      <c r="W9" s="43">
        <f t="shared" si="6"/>
        <v>0</v>
      </c>
      <c r="X9" s="43">
        <f t="shared" si="7"/>
        <v>92.436999999999998</v>
      </c>
      <c r="Y9" s="43">
        <f t="shared" si="8"/>
        <v>0</v>
      </c>
      <c r="Z9" s="43">
        <f t="shared" si="9"/>
        <v>0</v>
      </c>
      <c r="AA9" s="43">
        <f t="shared" si="10"/>
        <v>1.1500000000000001</v>
      </c>
      <c r="AB9" s="43">
        <f t="shared" si="11"/>
        <v>6.6220057287999996</v>
      </c>
      <c r="AC9" s="43">
        <f t="shared" si="12"/>
        <v>2.9117999999999999</v>
      </c>
      <c r="AD9" s="67">
        <f t="shared" si="13"/>
        <v>0</v>
      </c>
      <c r="AE9" s="67">
        <f t="shared" si="14"/>
        <v>0</v>
      </c>
      <c r="AF9" s="42"/>
      <c r="AG9" s="42">
        <f t="shared" si="15"/>
        <v>338.50229216880001</v>
      </c>
      <c r="AH9" s="44">
        <f t="shared" si="16"/>
        <v>2.9370165236068221E-2</v>
      </c>
    </row>
    <row r="10" spans="1:36" ht="15.75" thickBot="1" x14ac:dyDescent="0.3">
      <c r="A10" s="1">
        <v>42736</v>
      </c>
      <c r="B10" s="54">
        <v>16.5</v>
      </c>
      <c r="C10" s="56">
        <v>8.6499999999999994E-2</v>
      </c>
      <c r="D10" s="54">
        <f t="shared" si="17"/>
        <v>0.78</v>
      </c>
      <c r="E10" s="56">
        <f>+Riders!O40</f>
        <v>0</v>
      </c>
      <c r="F10" s="40">
        <v>3.1800000000000002E-2</v>
      </c>
      <c r="G10" s="54">
        <v>0</v>
      </c>
      <c r="H10" s="56">
        <v>3.3349999999999998E-2</v>
      </c>
      <c r="I10" s="56">
        <v>0</v>
      </c>
      <c r="J10" s="64">
        <v>2.3552E-2</v>
      </c>
      <c r="K10" s="56">
        <f>+Riders!K17</f>
        <v>6.7000000000000002E-4</v>
      </c>
      <c r="L10" s="44">
        <v>0.02</v>
      </c>
      <c r="M10" s="58">
        <v>1.266E-3</v>
      </c>
      <c r="N10" s="56">
        <v>0</v>
      </c>
      <c r="O10" s="44">
        <v>0</v>
      </c>
      <c r="Q10" s="1">
        <f t="shared" si="0"/>
        <v>42736</v>
      </c>
      <c r="R10" s="43">
        <f t="shared" si="1"/>
        <v>16.5</v>
      </c>
      <c r="S10" s="43">
        <f t="shared" si="2"/>
        <v>198.95</v>
      </c>
      <c r="T10" s="43">
        <f t="shared" si="3"/>
        <v>0.78</v>
      </c>
      <c r="U10" s="43">
        <f t="shared" si="4"/>
        <v>0</v>
      </c>
      <c r="V10" s="43">
        <f t="shared" si="5"/>
        <v>9.5934900931200016</v>
      </c>
      <c r="W10" s="43">
        <f t="shared" si="6"/>
        <v>0</v>
      </c>
      <c r="X10" s="43">
        <f t="shared" si="7"/>
        <v>76.704999999999998</v>
      </c>
      <c r="Y10" s="43">
        <f t="shared" si="8"/>
        <v>0</v>
      </c>
      <c r="Z10" s="43">
        <f t="shared" si="9"/>
        <v>5.0742783999999999</v>
      </c>
      <c r="AA10" s="43">
        <f t="shared" si="10"/>
        <v>1.5410000000000001</v>
      </c>
      <c r="AB10" s="43">
        <f t="shared" si="11"/>
        <v>6.2255113698624012</v>
      </c>
      <c r="AC10" s="43">
        <f t="shared" si="12"/>
        <v>2.9117999999999999</v>
      </c>
      <c r="AD10" s="67">
        <f t="shared" si="13"/>
        <v>0</v>
      </c>
      <c r="AE10" s="67">
        <f t="shared" si="14"/>
        <v>0</v>
      </c>
      <c r="AF10" s="42"/>
      <c r="AG10" s="42">
        <f t="shared" si="15"/>
        <v>318.28107986298244</v>
      </c>
      <c r="AH10" s="44">
        <f t="shared" si="16"/>
        <v>-5.9737298014318665E-2</v>
      </c>
      <c r="AI10" s="46">
        <v>254.995</v>
      </c>
      <c r="AJ10" s="44">
        <f>+(AI10-AI5)/AI5</f>
        <v>3.386270844905391E-2</v>
      </c>
    </row>
    <row r="11" spans="1:36" x14ac:dyDescent="0.25">
      <c r="A11" s="1">
        <v>42767</v>
      </c>
      <c r="B11" s="54">
        <v>16.5</v>
      </c>
      <c r="C11" s="56">
        <v>8.6499999999999994E-2</v>
      </c>
      <c r="D11" s="54">
        <f t="shared" si="17"/>
        <v>0.78</v>
      </c>
      <c r="E11" s="56">
        <f t="shared" si="18"/>
        <v>0</v>
      </c>
      <c r="F11" s="40">
        <v>3.1800000000000002E-2</v>
      </c>
      <c r="G11" s="54">
        <v>0</v>
      </c>
      <c r="H11" s="56">
        <v>3.3349999999999998E-2</v>
      </c>
      <c r="I11" s="56">
        <v>0</v>
      </c>
      <c r="J11" s="64">
        <v>2.3552E-2</v>
      </c>
      <c r="K11" s="56">
        <f>+K10</f>
        <v>6.7000000000000002E-4</v>
      </c>
      <c r="L11" s="44">
        <v>0.02</v>
      </c>
      <c r="M11" s="58">
        <v>1.266E-3</v>
      </c>
      <c r="N11" s="56">
        <v>0</v>
      </c>
      <c r="O11" s="44">
        <v>0</v>
      </c>
      <c r="Q11" s="1">
        <f t="shared" si="0"/>
        <v>42767</v>
      </c>
      <c r="R11" s="43">
        <f t="shared" si="1"/>
        <v>16.5</v>
      </c>
      <c r="S11" s="43">
        <f t="shared" si="2"/>
        <v>198.95</v>
      </c>
      <c r="T11" s="43">
        <f t="shared" si="3"/>
        <v>0.78</v>
      </c>
      <c r="U11" s="43">
        <f t="shared" si="4"/>
        <v>0</v>
      </c>
      <c r="V11" s="43">
        <f t="shared" si="5"/>
        <v>9.5934900931200016</v>
      </c>
      <c r="W11" s="43">
        <f t="shared" si="6"/>
        <v>0</v>
      </c>
      <c r="X11" s="43">
        <f t="shared" si="7"/>
        <v>76.704999999999998</v>
      </c>
      <c r="Y11" s="43">
        <f t="shared" si="8"/>
        <v>0</v>
      </c>
      <c r="Z11" s="43">
        <f t="shared" si="9"/>
        <v>5.0742783999999999</v>
      </c>
      <c r="AA11" s="43">
        <f t="shared" si="10"/>
        <v>1.5410000000000001</v>
      </c>
      <c r="AB11" s="43">
        <f t="shared" si="11"/>
        <v>6.2255113698624012</v>
      </c>
      <c r="AC11" s="43">
        <f t="shared" si="12"/>
        <v>2.9117999999999999</v>
      </c>
      <c r="AD11" s="67">
        <f t="shared" si="13"/>
        <v>0</v>
      </c>
      <c r="AE11" s="67">
        <f t="shared" si="14"/>
        <v>0</v>
      </c>
      <c r="AF11" s="42"/>
      <c r="AG11" s="42">
        <f t="shared" si="15"/>
        <v>318.28107986298244</v>
      </c>
      <c r="AH11" s="44">
        <f t="shared" si="16"/>
        <v>0</v>
      </c>
    </row>
    <row r="12" spans="1:36" x14ac:dyDescent="0.25">
      <c r="A12" s="1">
        <v>42826</v>
      </c>
      <c r="B12" s="54">
        <v>16.5</v>
      </c>
      <c r="C12" s="56">
        <v>8.6499999999999994E-2</v>
      </c>
      <c r="D12" s="54">
        <f t="shared" si="17"/>
        <v>0.78</v>
      </c>
      <c r="E12" s="56">
        <f t="shared" si="18"/>
        <v>0</v>
      </c>
      <c r="F12" s="40">
        <v>3.1800000000000002E-2</v>
      </c>
      <c r="G12" s="54">
        <v>0</v>
      </c>
      <c r="H12" s="56">
        <v>3.9969999999999999E-2</v>
      </c>
      <c r="I12" s="56">
        <v>0</v>
      </c>
      <c r="J12" s="64">
        <v>2.3552E-2</v>
      </c>
      <c r="K12" s="56">
        <f>+K11</f>
        <v>6.7000000000000002E-4</v>
      </c>
      <c r="L12" s="44">
        <v>0.02</v>
      </c>
      <c r="M12" s="58">
        <v>1.266E-3</v>
      </c>
      <c r="N12" s="56">
        <v>0</v>
      </c>
      <c r="O12" s="44">
        <v>0</v>
      </c>
      <c r="Q12" s="1">
        <f t="shared" si="0"/>
        <v>42826</v>
      </c>
      <c r="R12" s="43">
        <f t="shared" si="1"/>
        <v>16.5</v>
      </c>
      <c r="S12" s="43">
        <f t="shared" si="2"/>
        <v>198.95</v>
      </c>
      <c r="T12" s="43">
        <f t="shared" si="3"/>
        <v>0.78</v>
      </c>
      <c r="U12" s="43">
        <f t="shared" si="4"/>
        <v>0</v>
      </c>
      <c r="V12" s="43">
        <f t="shared" si="5"/>
        <v>10.077676893120001</v>
      </c>
      <c r="W12" s="43">
        <f t="shared" si="6"/>
        <v>0</v>
      </c>
      <c r="X12" s="43">
        <f t="shared" si="7"/>
        <v>91.930999999999997</v>
      </c>
      <c r="Y12" s="43">
        <f t="shared" si="8"/>
        <v>0</v>
      </c>
      <c r="Z12" s="43">
        <f t="shared" si="9"/>
        <v>5.0742783999999999</v>
      </c>
      <c r="AA12" s="43">
        <f t="shared" si="10"/>
        <v>1.5410000000000001</v>
      </c>
      <c r="AB12" s="43">
        <f t="shared" si="11"/>
        <v>6.5397151058623999</v>
      </c>
      <c r="AC12" s="43">
        <f t="shared" si="12"/>
        <v>2.9117999999999999</v>
      </c>
      <c r="AD12" s="67">
        <f t="shared" si="13"/>
        <v>0</v>
      </c>
      <c r="AE12" s="67">
        <f t="shared" si="14"/>
        <v>0</v>
      </c>
      <c r="AF12" s="42"/>
      <c r="AG12" s="42">
        <f t="shared" si="15"/>
        <v>334.30547039898244</v>
      </c>
      <c r="AH12" s="44">
        <f t="shared" si="16"/>
        <v>5.0346663844732388E-2</v>
      </c>
    </row>
    <row r="13" spans="1:36" x14ac:dyDescent="0.25">
      <c r="A13" s="1">
        <v>42917</v>
      </c>
      <c r="B13" s="54">
        <v>16.5</v>
      </c>
      <c r="C13" s="56">
        <v>8.6499999999999994E-2</v>
      </c>
      <c r="D13" s="54">
        <f t="shared" si="17"/>
        <v>0.78</v>
      </c>
      <c r="E13" s="56">
        <f>+Riders!O45</f>
        <v>4.5500000000000002E-3</v>
      </c>
      <c r="F13" s="40">
        <v>2.6200000000000001E-2</v>
      </c>
      <c r="G13" s="54">
        <v>0</v>
      </c>
      <c r="H13" s="56">
        <v>3.143E-2</v>
      </c>
      <c r="I13" s="56">
        <v>0</v>
      </c>
      <c r="J13" s="64">
        <v>2.3552E-2</v>
      </c>
      <c r="K13" s="56">
        <f>+K12</f>
        <v>6.7000000000000002E-4</v>
      </c>
      <c r="L13" s="44">
        <v>0.02</v>
      </c>
      <c r="M13" s="58">
        <v>1.722E-3</v>
      </c>
      <c r="N13" s="56">
        <v>0</v>
      </c>
      <c r="O13" s="44">
        <v>0</v>
      </c>
      <c r="Q13" s="1">
        <f t="shared" si="0"/>
        <v>42917</v>
      </c>
      <c r="R13" s="43">
        <f t="shared" si="1"/>
        <v>16.5</v>
      </c>
      <c r="S13" s="43">
        <f t="shared" si="2"/>
        <v>198.95</v>
      </c>
      <c r="T13" s="43">
        <f t="shared" si="3"/>
        <v>0.78</v>
      </c>
      <c r="U13" s="43">
        <f t="shared" si="4"/>
        <v>10.465</v>
      </c>
      <c r="V13" s="43">
        <f t="shared" si="5"/>
        <v>8.0900328140799989</v>
      </c>
      <c r="W13" s="43">
        <f t="shared" si="6"/>
        <v>0</v>
      </c>
      <c r="X13" s="43">
        <f t="shared" si="7"/>
        <v>72.289000000000001</v>
      </c>
      <c r="Y13" s="43">
        <f t="shared" si="8"/>
        <v>0</v>
      </c>
      <c r="Z13" s="43">
        <f t="shared" si="9"/>
        <v>5.0742783999999999</v>
      </c>
      <c r="AA13" s="43">
        <f t="shared" si="10"/>
        <v>1.5410000000000001</v>
      </c>
      <c r="AB13" s="43">
        <f t="shared" si="11"/>
        <v>6.3373982242816007</v>
      </c>
      <c r="AC13" s="43">
        <f t="shared" si="12"/>
        <v>3.9605999999999999</v>
      </c>
      <c r="AD13" s="67">
        <f t="shared" si="13"/>
        <v>0</v>
      </c>
      <c r="AE13" s="67">
        <f t="shared" si="14"/>
        <v>0</v>
      </c>
      <c r="AF13" s="42"/>
      <c r="AG13" s="42">
        <f t="shared" si="15"/>
        <v>323.98730943836165</v>
      </c>
      <c r="AH13" s="44">
        <f t="shared" si="16"/>
        <v>-3.0864469397723006E-2</v>
      </c>
    </row>
    <row r="14" spans="1:36" x14ac:dyDescent="0.25">
      <c r="A14" s="1">
        <v>43009</v>
      </c>
      <c r="B14" s="54">
        <v>16.5</v>
      </c>
      <c r="C14" s="56">
        <v>8.6499999999999994E-2</v>
      </c>
      <c r="D14" s="54">
        <f>+Riders!W21</f>
        <v>1</v>
      </c>
      <c r="E14" s="56">
        <f t="shared" si="18"/>
        <v>4.5500000000000002E-3</v>
      </c>
      <c r="F14" s="40">
        <v>2.8500000000000001E-2</v>
      </c>
      <c r="G14" s="54">
        <v>0</v>
      </c>
      <c r="H14" s="56">
        <v>4.052E-2</v>
      </c>
      <c r="I14" s="56">
        <v>0</v>
      </c>
      <c r="J14" s="64">
        <v>2.3552E-2</v>
      </c>
      <c r="K14" s="56">
        <f>+K13</f>
        <v>6.7000000000000002E-4</v>
      </c>
      <c r="L14" s="44">
        <v>0.02</v>
      </c>
      <c r="M14" s="58">
        <v>1.722E-3</v>
      </c>
      <c r="N14" s="56">
        <v>0</v>
      </c>
      <c r="O14" s="44">
        <v>0</v>
      </c>
      <c r="Q14" s="1">
        <f t="shared" si="0"/>
        <v>43009</v>
      </c>
      <c r="R14" s="43">
        <f t="shared" si="1"/>
        <v>16.5</v>
      </c>
      <c r="S14" s="43">
        <f t="shared" si="2"/>
        <v>198.95</v>
      </c>
      <c r="T14" s="43">
        <f t="shared" si="3"/>
        <v>1</v>
      </c>
      <c r="U14" s="43">
        <f t="shared" si="4"/>
        <v>10.465</v>
      </c>
      <c r="V14" s="43">
        <f t="shared" si="5"/>
        <v>9.3960760343999983</v>
      </c>
      <c r="W14" s="43">
        <f t="shared" si="6"/>
        <v>0</v>
      </c>
      <c r="X14" s="43">
        <f t="shared" si="7"/>
        <v>93.195999999999998</v>
      </c>
      <c r="Y14" s="43">
        <f t="shared" si="8"/>
        <v>0</v>
      </c>
      <c r="Z14" s="43">
        <f t="shared" si="9"/>
        <v>5.0742783999999999</v>
      </c>
      <c r="AA14" s="43">
        <f t="shared" si="10"/>
        <v>1.5410000000000001</v>
      </c>
      <c r="AB14" s="43">
        <f t="shared" si="11"/>
        <v>6.7816590886880004</v>
      </c>
      <c r="AC14" s="43">
        <f t="shared" si="12"/>
        <v>3.9605999999999999</v>
      </c>
      <c r="AD14" s="67">
        <f t="shared" si="13"/>
        <v>0</v>
      </c>
      <c r="AE14" s="67">
        <f t="shared" si="14"/>
        <v>0</v>
      </c>
      <c r="AF14" s="42"/>
      <c r="AG14" s="42">
        <f t="shared" si="15"/>
        <v>346.86461352308805</v>
      </c>
      <c r="AH14" s="44">
        <f t="shared" si="16"/>
        <v>7.0611728972917676E-2</v>
      </c>
    </row>
    <row r="15" spans="1:36" x14ac:dyDescent="0.25">
      <c r="A15" s="1">
        <v>43101</v>
      </c>
      <c r="B15" s="54">
        <v>16.5</v>
      </c>
      <c r="C15" s="56">
        <v>8.6499999999999994E-2</v>
      </c>
      <c r="D15" s="54">
        <f>+D14</f>
        <v>1</v>
      </c>
      <c r="E15" s="56">
        <f>+Riders!O50</f>
        <v>4.5799999999999999E-3</v>
      </c>
      <c r="F15" s="40">
        <v>2.8500000000000001E-2</v>
      </c>
      <c r="G15" s="54">
        <v>0</v>
      </c>
      <c r="H15" s="56">
        <v>4.0800000000000003E-2</v>
      </c>
      <c r="I15" s="56">
        <v>0</v>
      </c>
      <c r="J15" s="64">
        <v>2.3552E-2</v>
      </c>
      <c r="K15" s="56">
        <f>+Riders!K22</f>
        <v>5.2999999999999998E-4</v>
      </c>
      <c r="L15" s="44">
        <v>0.02</v>
      </c>
      <c r="M15" s="58">
        <v>3.052E-3</v>
      </c>
      <c r="N15" s="56">
        <v>0</v>
      </c>
      <c r="O15" s="44">
        <v>0</v>
      </c>
      <c r="Q15" s="1">
        <f t="shared" si="0"/>
        <v>43101</v>
      </c>
      <c r="R15" s="43">
        <f t="shared" si="1"/>
        <v>16.5</v>
      </c>
      <c r="S15" s="43">
        <f t="shared" si="2"/>
        <v>198.95</v>
      </c>
      <c r="T15" s="43">
        <f t="shared" si="3"/>
        <v>1</v>
      </c>
      <c r="U15" s="43">
        <f t="shared" si="4"/>
        <v>10.533999999999999</v>
      </c>
      <c r="V15" s="43">
        <f t="shared" si="5"/>
        <v>9.4944010344000009</v>
      </c>
      <c r="W15" s="43">
        <f t="shared" si="6"/>
        <v>0</v>
      </c>
      <c r="X15" s="43">
        <f t="shared" si="7"/>
        <v>93.84</v>
      </c>
      <c r="Y15" s="43">
        <f t="shared" si="8"/>
        <v>0</v>
      </c>
      <c r="Z15" s="43">
        <f t="shared" si="9"/>
        <v>5.0742783999999999</v>
      </c>
      <c r="AA15" s="43">
        <f t="shared" si="10"/>
        <v>1.2189999999999999</v>
      </c>
      <c r="AB15" s="43">
        <f t="shared" si="11"/>
        <v>6.8526255886880003</v>
      </c>
      <c r="AC15" s="43">
        <f t="shared" si="12"/>
        <v>7.0195999999999996</v>
      </c>
      <c r="AD15" s="67">
        <f t="shared" si="13"/>
        <v>0</v>
      </c>
      <c r="AE15" s="67">
        <f t="shared" si="14"/>
        <v>0</v>
      </c>
      <c r="AF15" s="42"/>
      <c r="AG15" s="42">
        <f t="shared" si="15"/>
        <v>350.48390502308803</v>
      </c>
      <c r="AH15" s="44">
        <f t="shared" si="16"/>
        <v>1.0434305947899947E-2</v>
      </c>
      <c r="AI15" s="45">
        <v>261.95800000000003</v>
      </c>
      <c r="AJ15" s="44">
        <f>+(AI15-AI10)/AI10</f>
        <v>2.7306417772897596E-2</v>
      </c>
    </row>
    <row r="16" spans="1:36" x14ac:dyDescent="0.25">
      <c r="A16" s="1">
        <v>43191</v>
      </c>
      <c r="B16" s="54">
        <v>16.5</v>
      </c>
      <c r="C16" s="56">
        <v>8.6499999999999994E-2</v>
      </c>
      <c r="D16" s="54">
        <f t="shared" ref="D16:D47" si="19">+D15</f>
        <v>1</v>
      </c>
      <c r="E16" s="56">
        <f t="shared" si="18"/>
        <v>4.5799999999999999E-3</v>
      </c>
      <c r="F16" s="40">
        <v>2.8500000000000001E-2</v>
      </c>
      <c r="G16" s="54">
        <v>0</v>
      </c>
      <c r="H16" s="56">
        <v>3.4840000000000003E-2</v>
      </c>
      <c r="I16" s="56">
        <v>0</v>
      </c>
      <c r="J16" s="64">
        <v>2.3552E-2</v>
      </c>
      <c r="K16" s="56">
        <f>+K15</f>
        <v>5.2999999999999998E-4</v>
      </c>
      <c r="L16" s="44">
        <v>0.02</v>
      </c>
      <c r="M16" s="58">
        <v>3.052E-3</v>
      </c>
      <c r="N16" s="56">
        <v>0</v>
      </c>
      <c r="O16" s="44">
        <v>0</v>
      </c>
      <c r="Q16" s="1">
        <f t="shared" si="0"/>
        <v>43191</v>
      </c>
      <c r="R16" s="43">
        <f t="shared" si="1"/>
        <v>16.5</v>
      </c>
      <c r="S16" s="43">
        <f t="shared" si="2"/>
        <v>198.95</v>
      </c>
      <c r="T16" s="43">
        <f t="shared" si="3"/>
        <v>1</v>
      </c>
      <c r="U16" s="43">
        <f t="shared" si="4"/>
        <v>10.533999999999999</v>
      </c>
      <c r="V16" s="43">
        <f t="shared" si="5"/>
        <v>9.1037230344000015</v>
      </c>
      <c r="W16" s="43">
        <f t="shared" si="6"/>
        <v>0</v>
      </c>
      <c r="X16" s="43">
        <f t="shared" si="7"/>
        <v>80.132000000000005</v>
      </c>
      <c r="Y16" s="43">
        <f t="shared" si="8"/>
        <v>0</v>
      </c>
      <c r="Z16" s="43">
        <f t="shared" si="9"/>
        <v>5.0742783999999999</v>
      </c>
      <c r="AA16" s="43">
        <f t="shared" si="10"/>
        <v>1.2189999999999999</v>
      </c>
      <c r="AB16" s="43">
        <f t="shared" si="11"/>
        <v>6.5706520286880004</v>
      </c>
      <c r="AC16" s="43">
        <f t="shared" si="12"/>
        <v>7.0195999999999996</v>
      </c>
      <c r="AD16" s="67">
        <f t="shared" si="13"/>
        <v>0</v>
      </c>
      <c r="AE16" s="67">
        <f t="shared" si="14"/>
        <v>0</v>
      </c>
      <c r="AF16" s="42"/>
      <c r="AG16" s="42">
        <f t="shared" si="15"/>
        <v>336.10325346308804</v>
      </c>
      <c r="AH16" s="44">
        <f t="shared" si="16"/>
        <v>-4.1030847219796496E-2</v>
      </c>
    </row>
    <row r="17" spans="1:36" x14ac:dyDescent="0.25">
      <c r="A17" s="1">
        <v>43282</v>
      </c>
      <c r="B17" s="54">
        <f>+'Base Rates'!G20</f>
        <v>11.39</v>
      </c>
      <c r="C17" s="56">
        <f>+'Base Rates'!K21</f>
        <v>9.0340000000000004E-2</v>
      </c>
      <c r="D17" s="54">
        <f t="shared" si="19"/>
        <v>1</v>
      </c>
      <c r="E17" s="56">
        <f t="shared" si="18"/>
        <v>4.5799999999999999E-3</v>
      </c>
      <c r="F17" s="40">
        <v>2.52E-2</v>
      </c>
      <c r="G17" s="54">
        <v>0</v>
      </c>
      <c r="H17" s="56">
        <v>2.9909999999999999E-2</v>
      </c>
      <c r="I17" s="56">
        <v>0</v>
      </c>
      <c r="J17" s="64">
        <f t="shared" ref="J17:J21" si="20">+J18</f>
        <v>-3.7523000000000001E-2</v>
      </c>
      <c r="K17" s="56">
        <f>+K16</f>
        <v>5.2999999999999998E-4</v>
      </c>
      <c r="L17" s="44">
        <v>0.02</v>
      </c>
      <c r="M17" s="58">
        <v>3.052E-3</v>
      </c>
      <c r="N17" s="56">
        <v>0</v>
      </c>
      <c r="O17" s="44">
        <v>0</v>
      </c>
      <c r="Q17" s="1">
        <f t="shared" si="0"/>
        <v>43282</v>
      </c>
      <c r="R17" s="43">
        <f t="shared" si="1"/>
        <v>11.39</v>
      </c>
      <c r="S17" s="43">
        <f t="shared" ref="S17:S49" si="21">+$V$1*C17</f>
        <v>207.78200000000001</v>
      </c>
      <c r="T17" s="43">
        <f t="shared" si="3"/>
        <v>1</v>
      </c>
      <c r="U17" s="43">
        <f t="shared" si="4"/>
        <v>10.533999999999999</v>
      </c>
      <c r="V17" s="43">
        <f t="shared" si="5"/>
        <v>7.5225429479088008</v>
      </c>
      <c r="W17" s="43">
        <f t="shared" si="6"/>
        <v>0</v>
      </c>
      <c r="X17" s="43">
        <f t="shared" si="7"/>
        <v>68.792999999999992</v>
      </c>
      <c r="Y17" s="43">
        <f t="shared" si="8"/>
        <v>0</v>
      </c>
      <c r="Z17" s="43">
        <f t="shared" si="9"/>
        <v>-8.2239909560000015</v>
      </c>
      <c r="AA17" s="43">
        <f t="shared" si="10"/>
        <v>1.2189999999999999</v>
      </c>
      <c r="AB17" s="43">
        <f t="shared" si="11"/>
        <v>6.1207230398381762</v>
      </c>
      <c r="AC17" s="43">
        <f t="shared" si="12"/>
        <v>7.0195999999999996</v>
      </c>
      <c r="AD17" s="67">
        <f t="shared" si="13"/>
        <v>0</v>
      </c>
      <c r="AE17" s="67">
        <f t="shared" si="14"/>
        <v>0</v>
      </c>
      <c r="AF17" s="42"/>
      <c r="AG17" s="42">
        <f t="shared" si="15"/>
        <v>313.15687503174701</v>
      </c>
      <c r="AH17" s="44">
        <f t="shared" si="16"/>
        <v>-6.8271812887586575E-2</v>
      </c>
    </row>
    <row r="18" spans="1:36" x14ac:dyDescent="0.25">
      <c r="A18" s="1">
        <v>43343</v>
      </c>
      <c r="B18" s="54">
        <f>+B17</f>
        <v>11.39</v>
      </c>
      <c r="C18" s="56">
        <f>+C17</f>
        <v>9.0340000000000004E-2</v>
      </c>
      <c r="D18" s="54">
        <f t="shared" si="19"/>
        <v>1</v>
      </c>
      <c r="E18" s="56">
        <f>+Riders!O55</f>
        <v>3.7599999999999999E-3</v>
      </c>
      <c r="F18" s="40">
        <v>2.52E-2</v>
      </c>
      <c r="G18" s="54">
        <v>0</v>
      </c>
      <c r="H18" s="56">
        <v>2.9909999999999999E-2</v>
      </c>
      <c r="I18" s="56">
        <v>0</v>
      </c>
      <c r="J18" s="64">
        <f t="shared" si="20"/>
        <v>-3.7523000000000001E-2</v>
      </c>
      <c r="K18" s="56">
        <f>+K17</f>
        <v>5.2999999999999998E-4</v>
      </c>
      <c r="L18" s="44">
        <v>0.02</v>
      </c>
      <c r="M18" s="58">
        <v>3.052E-3</v>
      </c>
      <c r="N18" s="56">
        <v>0</v>
      </c>
      <c r="O18" s="44">
        <v>0</v>
      </c>
      <c r="Q18" s="1">
        <f t="shared" si="0"/>
        <v>43343</v>
      </c>
      <c r="R18" s="43">
        <f t="shared" si="1"/>
        <v>11.39</v>
      </c>
      <c r="S18" s="43">
        <f t="shared" si="21"/>
        <v>207.78200000000001</v>
      </c>
      <c r="T18" s="43">
        <f t="shared" si="3"/>
        <v>1</v>
      </c>
      <c r="U18" s="43">
        <f t="shared" si="4"/>
        <v>8.6479999999999997</v>
      </c>
      <c r="V18" s="43">
        <f t="shared" si="5"/>
        <v>7.4750157479088015</v>
      </c>
      <c r="W18" s="43">
        <f t="shared" si="6"/>
        <v>0</v>
      </c>
      <c r="X18" s="43">
        <f t="shared" si="7"/>
        <v>68.792999999999992</v>
      </c>
      <c r="Y18" s="43">
        <f t="shared" si="8"/>
        <v>0</v>
      </c>
      <c r="Z18" s="43">
        <f t="shared" si="9"/>
        <v>-8.2239909560000015</v>
      </c>
      <c r="AA18" s="43">
        <f t="shared" si="10"/>
        <v>1.2189999999999999</v>
      </c>
      <c r="AB18" s="43">
        <f t="shared" si="11"/>
        <v>6.0820524958381759</v>
      </c>
      <c r="AC18" s="43">
        <f t="shared" si="12"/>
        <v>7.0195999999999996</v>
      </c>
      <c r="AD18" s="67">
        <f t="shared" si="13"/>
        <v>0</v>
      </c>
      <c r="AE18" s="67">
        <f t="shared" si="14"/>
        <v>0</v>
      </c>
      <c r="AF18" s="42"/>
      <c r="AG18" s="42">
        <f t="shared" si="15"/>
        <v>311.18467728774698</v>
      </c>
      <c r="AH18" s="44">
        <f t="shared" si="16"/>
        <v>-6.297794815458199E-3</v>
      </c>
    </row>
    <row r="19" spans="1:36" ht="15.75" thickBot="1" x14ac:dyDescent="0.3">
      <c r="A19" s="1">
        <v>43374</v>
      </c>
      <c r="B19" s="54">
        <f t="shared" ref="B19:B49" si="22">+B18</f>
        <v>11.39</v>
      </c>
      <c r="C19" s="56">
        <f t="shared" ref="C19:D56" si="23">+C18</f>
        <v>9.0340000000000004E-2</v>
      </c>
      <c r="D19" s="54">
        <f t="shared" si="19"/>
        <v>1</v>
      </c>
      <c r="E19" s="56">
        <f t="shared" si="18"/>
        <v>3.7599999999999999E-3</v>
      </c>
      <c r="F19" s="40">
        <v>2.52E-2</v>
      </c>
      <c r="G19" s="54">
        <v>0</v>
      </c>
      <c r="H19" s="56">
        <v>3.4259999999999999E-2</v>
      </c>
      <c r="I19" s="56">
        <v>0</v>
      </c>
      <c r="J19" s="64">
        <f t="shared" si="20"/>
        <v>-3.7523000000000001E-2</v>
      </c>
      <c r="K19" s="56">
        <f>+K18</f>
        <v>5.2999999999999998E-4</v>
      </c>
      <c r="L19" s="44">
        <v>0.02</v>
      </c>
      <c r="M19" s="58">
        <v>3.052E-3</v>
      </c>
      <c r="N19" s="56">
        <v>0</v>
      </c>
      <c r="O19" s="44">
        <v>0</v>
      </c>
      <c r="Q19" s="1">
        <f t="shared" si="0"/>
        <v>43374</v>
      </c>
      <c r="R19" s="43">
        <f t="shared" si="1"/>
        <v>11.39</v>
      </c>
      <c r="S19" s="43">
        <f t="shared" si="21"/>
        <v>207.78200000000001</v>
      </c>
      <c r="T19" s="43">
        <f t="shared" si="3"/>
        <v>1</v>
      </c>
      <c r="U19" s="43">
        <f t="shared" si="4"/>
        <v>8.6479999999999997</v>
      </c>
      <c r="V19" s="43">
        <f t="shared" si="5"/>
        <v>7.7271417479088029</v>
      </c>
      <c r="W19" s="43">
        <f t="shared" si="6"/>
        <v>0</v>
      </c>
      <c r="X19" s="43">
        <f t="shared" si="7"/>
        <v>78.798000000000002</v>
      </c>
      <c r="Y19" s="43">
        <f t="shared" si="8"/>
        <v>0</v>
      </c>
      <c r="Z19" s="43">
        <f t="shared" si="9"/>
        <v>-8.2239909560000015</v>
      </c>
      <c r="AA19" s="43">
        <f t="shared" si="10"/>
        <v>1.2189999999999999</v>
      </c>
      <c r="AB19" s="43">
        <f t="shared" si="11"/>
        <v>6.2871950158381766</v>
      </c>
      <c r="AC19" s="43">
        <f t="shared" si="12"/>
        <v>7.0195999999999996</v>
      </c>
      <c r="AD19" s="67">
        <f t="shared" si="13"/>
        <v>0</v>
      </c>
      <c r="AE19" s="67">
        <f t="shared" si="14"/>
        <v>0</v>
      </c>
      <c r="AF19" s="42"/>
      <c r="AG19" s="42">
        <f t="shared" si="15"/>
        <v>321.64694580774699</v>
      </c>
      <c r="AH19" s="44">
        <f t="shared" si="16"/>
        <v>3.3620770184406394E-2</v>
      </c>
    </row>
    <row r="20" spans="1:36" ht="15.75" thickBot="1" x14ac:dyDescent="0.3">
      <c r="A20" s="1">
        <v>43466</v>
      </c>
      <c r="B20" s="54">
        <f t="shared" si="22"/>
        <v>11.39</v>
      </c>
      <c r="C20" s="56">
        <f t="shared" si="23"/>
        <v>9.0340000000000004E-2</v>
      </c>
      <c r="D20" s="54">
        <f t="shared" si="19"/>
        <v>1</v>
      </c>
      <c r="E20" s="56">
        <f t="shared" si="18"/>
        <v>3.7599999999999999E-3</v>
      </c>
      <c r="F20" s="40">
        <v>2.3799999999999998E-2</v>
      </c>
      <c r="G20" s="54">
        <v>0</v>
      </c>
      <c r="H20" s="56">
        <v>3.7719999999999997E-2</v>
      </c>
      <c r="I20" s="56">
        <v>0</v>
      </c>
      <c r="J20" s="64">
        <f t="shared" si="20"/>
        <v>-3.7523000000000001E-2</v>
      </c>
      <c r="K20" s="56">
        <f>+Riders!K27</f>
        <v>6.4000000000000005E-4</v>
      </c>
      <c r="L20" s="44">
        <v>0.02</v>
      </c>
      <c r="M20" s="58">
        <v>2.0690000000000001E-3</v>
      </c>
      <c r="N20" s="56">
        <v>0</v>
      </c>
      <c r="O20" s="44">
        <v>0</v>
      </c>
      <c r="Q20" s="1">
        <f t="shared" si="0"/>
        <v>43466</v>
      </c>
      <c r="R20" s="43">
        <f t="shared" si="1"/>
        <v>11.39</v>
      </c>
      <c r="S20" s="43">
        <f t="shared" si="21"/>
        <v>207.78200000000001</v>
      </c>
      <c r="T20" s="43">
        <f t="shared" si="3"/>
        <v>1</v>
      </c>
      <c r="U20" s="43">
        <f t="shared" si="4"/>
        <v>8.6479999999999997</v>
      </c>
      <c r="V20" s="43">
        <f t="shared" si="5"/>
        <v>7.4394684752471996</v>
      </c>
      <c r="W20" s="43">
        <f t="shared" si="6"/>
        <v>0</v>
      </c>
      <c r="X20" s="43">
        <f t="shared" si="7"/>
        <v>86.755999999999986</v>
      </c>
      <c r="Y20" s="43">
        <f t="shared" si="8"/>
        <v>0</v>
      </c>
      <c r="Z20" s="43">
        <f t="shared" si="9"/>
        <v>-8.2239909560000015</v>
      </c>
      <c r="AA20" s="43">
        <f t="shared" si="10"/>
        <v>1.4720000000000002</v>
      </c>
      <c r="AB20" s="43">
        <f t="shared" si="11"/>
        <v>6.4004435503849439</v>
      </c>
      <c r="AC20" s="43">
        <f t="shared" si="12"/>
        <v>4.7587000000000002</v>
      </c>
      <c r="AD20" s="67">
        <f t="shared" si="13"/>
        <v>0</v>
      </c>
      <c r="AE20" s="67">
        <f t="shared" si="14"/>
        <v>0</v>
      </c>
      <c r="AF20" s="42"/>
      <c r="AG20" s="42">
        <f t="shared" si="15"/>
        <v>327.42262106963204</v>
      </c>
      <c r="AH20" s="44">
        <f t="shared" si="16"/>
        <v>1.7956568023304843E-2</v>
      </c>
      <c r="AI20" s="46">
        <v>266.99900000000002</v>
      </c>
      <c r="AJ20" s="44">
        <f>+(AI20-AI15)/AI15</f>
        <v>1.9243542858015394E-2</v>
      </c>
    </row>
    <row r="21" spans="1:36" x14ac:dyDescent="0.25">
      <c r="A21" s="1">
        <v>43556</v>
      </c>
      <c r="B21" s="54">
        <f t="shared" si="22"/>
        <v>11.39</v>
      </c>
      <c r="C21" s="56">
        <f t="shared" si="23"/>
        <v>9.0340000000000004E-2</v>
      </c>
      <c r="D21" s="54">
        <f t="shared" si="19"/>
        <v>1</v>
      </c>
      <c r="E21" s="56">
        <f t="shared" si="18"/>
        <v>3.7599999999999999E-3</v>
      </c>
      <c r="F21" s="40">
        <v>2.3799999999999998E-2</v>
      </c>
      <c r="G21" s="54">
        <v>0</v>
      </c>
      <c r="H21" s="56">
        <v>3.8100000000000002E-2</v>
      </c>
      <c r="I21" s="56">
        <v>0</v>
      </c>
      <c r="J21" s="64">
        <f t="shared" si="20"/>
        <v>-3.7523000000000001E-2</v>
      </c>
      <c r="K21" s="56">
        <f>+K20</f>
        <v>6.4000000000000005E-4</v>
      </c>
      <c r="L21" s="44">
        <v>0.02</v>
      </c>
      <c r="M21" s="58">
        <v>2.0690000000000001E-3</v>
      </c>
      <c r="N21" s="56">
        <v>0</v>
      </c>
      <c r="O21" s="44">
        <v>0</v>
      </c>
      <c r="Q21" s="1">
        <f t="shared" si="0"/>
        <v>43556</v>
      </c>
      <c r="R21" s="43">
        <f t="shared" si="1"/>
        <v>11.39</v>
      </c>
      <c r="S21" s="43">
        <f t="shared" si="21"/>
        <v>207.78200000000001</v>
      </c>
      <c r="T21" s="43">
        <f t="shared" si="3"/>
        <v>1</v>
      </c>
      <c r="U21" s="43">
        <f t="shared" si="4"/>
        <v>8.6479999999999997</v>
      </c>
      <c r="V21" s="43">
        <f t="shared" si="5"/>
        <v>7.4602696752472006</v>
      </c>
      <c r="W21" s="43">
        <f t="shared" si="6"/>
        <v>0</v>
      </c>
      <c r="X21" s="43">
        <f t="shared" si="7"/>
        <v>87.63000000000001</v>
      </c>
      <c r="Y21" s="43">
        <f t="shared" si="8"/>
        <v>0</v>
      </c>
      <c r="Z21" s="43">
        <f t="shared" si="9"/>
        <v>-8.2239909560000015</v>
      </c>
      <c r="AA21" s="43">
        <f t="shared" si="10"/>
        <v>1.4720000000000002</v>
      </c>
      <c r="AB21" s="43">
        <f t="shared" si="11"/>
        <v>6.4183395743849445</v>
      </c>
      <c r="AC21" s="43">
        <f t="shared" si="12"/>
        <v>4.7587000000000002</v>
      </c>
      <c r="AD21" s="67">
        <f t="shared" si="13"/>
        <v>0</v>
      </c>
      <c r="AE21" s="67">
        <f t="shared" si="14"/>
        <v>0</v>
      </c>
      <c r="AF21" s="42"/>
      <c r="AG21" s="42">
        <f t="shared" si="15"/>
        <v>328.3353182936321</v>
      </c>
      <c r="AH21" s="44">
        <f t="shared" si="16"/>
        <v>2.7875203644098698E-3</v>
      </c>
    </row>
    <row r="22" spans="1:36" x14ac:dyDescent="0.25">
      <c r="A22" s="1">
        <v>43647</v>
      </c>
      <c r="B22" s="54">
        <f t="shared" si="22"/>
        <v>11.39</v>
      </c>
      <c r="C22" s="56">
        <f t="shared" si="23"/>
        <v>9.0340000000000004E-2</v>
      </c>
      <c r="D22" s="54">
        <f t="shared" si="19"/>
        <v>1</v>
      </c>
      <c r="E22" s="56">
        <f t="shared" si="18"/>
        <v>3.7599999999999999E-3</v>
      </c>
      <c r="F22" s="40">
        <v>1.77E-2</v>
      </c>
      <c r="G22" s="54">
        <v>0</v>
      </c>
      <c r="H22" s="56">
        <v>4.0989999999999999E-2</v>
      </c>
      <c r="I22" s="56">
        <v>0</v>
      </c>
      <c r="J22" s="64">
        <f>+J23</f>
        <v>-3.7523000000000001E-2</v>
      </c>
      <c r="K22" s="56">
        <f>+K21</f>
        <v>6.4000000000000005E-4</v>
      </c>
      <c r="L22" s="44">
        <v>0.02</v>
      </c>
      <c r="M22" s="58">
        <v>2.0690000000000001E-3</v>
      </c>
      <c r="N22" s="56">
        <v>0</v>
      </c>
      <c r="O22" s="44">
        <v>0</v>
      </c>
      <c r="Q22" s="1">
        <f t="shared" si="0"/>
        <v>43647</v>
      </c>
      <c r="R22" s="43">
        <f t="shared" si="1"/>
        <v>11.39</v>
      </c>
      <c r="S22" s="43">
        <f t="shared" si="21"/>
        <v>207.78200000000001</v>
      </c>
      <c r="T22" s="43">
        <f t="shared" si="3"/>
        <v>1</v>
      </c>
      <c r="U22" s="43">
        <f t="shared" si="4"/>
        <v>8.6479999999999997</v>
      </c>
      <c r="V22" s="43">
        <f t="shared" si="5"/>
        <v>5.665835650078801</v>
      </c>
      <c r="W22" s="43">
        <f t="shared" si="6"/>
        <v>0</v>
      </c>
      <c r="X22" s="43">
        <f t="shared" si="7"/>
        <v>94.277000000000001</v>
      </c>
      <c r="Y22" s="43">
        <f t="shared" si="8"/>
        <v>0</v>
      </c>
      <c r="Z22" s="43">
        <f t="shared" si="9"/>
        <v>-8.2239909560000015</v>
      </c>
      <c r="AA22" s="43">
        <f t="shared" si="10"/>
        <v>1.4720000000000002</v>
      </c>
      <c r="AB22" s="43">
        <f t="shared" si="11"/>
        <v>6.5153908938815759</v>
      </c>
      <c r="AC22" s="43">
        <f t="shared" si="12"/>
        <v>4.7587000000000002</v>
      </c>
      <c r="AD22" s="67">
        <f t="shared" si="13"/>
        <v>0</v>
      </c>
      <c r="AE22" s="67">
        <f t="shared" si="14"/>
        <v>0</v>
      </c>
      <c r="AF22" s="42"/>
      <c r="AG22" s="42">
        <f t="shared" si="15"/>
        <v>333.28493558796038</v>
      </c>
      <c r="AH22" s="44">
        <f t="shared" si="16"/>
        <v>1.5074885394759168E-2</v>
      </c>
    </row>
    <row r="23" spans="1:36" x14ac:dyDescent="0.25">
      <c r="A23" s="1">
        <v>43711</v>
      </c>
      <c r="B23" s="54">
        <f t="shared" si="22"/>
        <v>11.39</v>
      </c>
      <c r="C23" s="56">
        <f t="shared" si="23"/>
        <v>9.0340000000000004E-2</v>
      </c>
      <c r="D23" s="54">
        <f t="shared" si="19"/>
        <v>1</v>
      </c>
      <c r="E23" s="56">
        <f t="shared" si="18"/>
        <v>3.7599999999999999E-3</v>
      </c>
      <c r="F23" s="40">
        <v>1.77E-2</v>
      </c>
      <c r="G23" s="54">
        <v>0</v>
      </c>
      <c r="H23" s="56">
        <v>4.0989999999999999E-2</v>
      </c>
      <c r="I23" s="56">
        <v>0</v>
      </c>
      <c r="J23" s="64">
        <v>-3.7523000000000001E-2</v>
      </c>
      <c r="K23" s="56">
        <f>+K22</f>
        <v>6.4000000000000005E-4</v>
      </c>
      <c r="L23" s="44">
        <v>0.02</v>
      </c>
      <c r="M23" s="58">
        <v>2.0690000000000001E-3</v>
      </c>
      <c r="N23" s="56">
        <v>0</v>
      </c>
      <c r="O23" s="44">
        <v>0</v>
      </c>
      <c r="Q23" s="1">
        <f t="shared" si="0"/>
        <v>43711</v>
      </c>
      <c r="R23" s="43">
        <f t="shared" si="1"/>
        <v>11.39</v>
      </c>
      <c r="S23" s="43">
        <f t="shared" si="21"/>
        <v>207.78200000000001</v>
      </c>
      <c r="T23" s="43">
        <f t="shared" si="3"/>
        <v>1</v>
      </c>
      <c r="U23" s="43">
        <f t="shared" si="4"/>
        <v>8.6479999999999997</v>
      </c>
      <c r="V23" s="43">
        <f t="shared" si="5"/>
        <v>5.665835650078801</v>
      </c>
      <c r="W23" s="43">
        <f t="shared" si="6"/>
        <v>0</v>
      </c>
      <c r="X23" s="43">
        <f t="shared" si="7"/>
        <v>94.277000000000001</v>
      </c>
      <c r="Y23" s="43">
        <f t="shared" si="8"/>
        <v>0</v>
      </c>
      <c r="Z23" s="43">
        <f t="shared" si="9"/>
        <v>-8.2239909560000015</v>
      </c>
      <c r="AA23" s="43">
        <f t="shared" si="10"/>
        <v>1.4720000000000002</v>
      </c>
      <c r="AB23" s="43">
        <f t="shared" si="11"/>
        <v>6.5153908938815759</v>
      </c>
      <c r="AC23" s="43">
        <f t="shared" si="12"/>
        <v>4.7587000000000002</v>
      </c>
      <c r="AD23" s="67">
        <f t="shared" si="13"/>
        <v>0</v>
      </c>
      <c r="AE23" s="67">
        <f t="shared" si="14"/>
        <v>0</v>
      </c>
      <c r="AF23" s="42"/>
      <c r="AG23" s="42">
        <f t="shared" si="15"/>
        <v>333.28493558796038</v>
      </c>
      <c r="AH23" s="44">
        <f t="shared" si="16"/>
        <v>0</v>
      </c>
    </row>
    <row r="24" spans="1:36" x14ac:dyDescent="0.25">
      <c r="A24" s="1">
        <v>43739</v>
      </c>
      <c r="B24" s="54">
        <f t="shared" si="22"/>
        <v>11.39</v>
      </c>
      <c r="C24" s="56">
        <f t="shared" si="23"/>
        <v>9.0340000000000004E-2</v>
      </c>
      <c r="D24" s="54">
        <f t="shared" si="19"/>
        <v>1</v>
      </c>
      <c r="E24" s="56">
        <f t="shared" si="18"/>
        <v>3.7599999999999999E-3</v>
      </c>
      <c r="F24" s="40">
        <v>1.77E-2</v>
      </c>
      <c r="G24" s="54">
        <v>0</v>
      </c>
      <c r="H24" s="56">
        <v>3.9129999999999998E-2</v>
      </c>
      <c r="I24" s="56">
        <v>0</v>
      </c>
      <c r="J24" s="64">
        <v>-3.7523000000000001E-2</v>
      </c>
      <c r="K24" s="56">
        <f>+K23</f>
        <v>6.4000000000000005E-4</v>
      </c>
      <c r="L24" s="44">
        <v>0.02</v>
      </c>
      <c r="M24" s="58">
        <v>2.0690000000000001E-3</v>
      </c>
      <c r="N24" s="56">
        <v>0</v>
      </c>
      <c r="O24" s="44">
        <v>0</v>
      </c>
      <c r="Q24" s="1">
        <f t="shared" si="0"/>
        <v>43739</v>
      </c>
      <c r="R24" s="43">
        <f t="shared" si="1"/>
        <v>11.39</v>
      </c>
      <c r="S24" s="43">
        <f t="shared" si="21"/>
        <v>207.78200000000001</v>
      </c>
      <c r="T24" s="43">
        <f t="shared" si="3"/>
        <v>1</v>
      </c>
      <c r="U24" s="43">
        <f t="shared" si="4"/>
        <v>8.6479999999999997</v>
      </c>
      <c r="V24" s="43">
        <f t="shared" si="5"/>
        <v>5.5901150500788006</v>
      </c>
      <c r="W24" s="43">
        <f t="shared" si="6"/>
        <v>0</v>
      </c>
      <c r="X24" s="43">
        <f t="shared" si="7"/>
        <v>89.998999999999995</v>
      </c>
      <c r="Y24" s="43">
        <f t="shared" si="8"/>
        <v>0</v>
      </c>
      <c r="Z24" s="43">
        <f t="shared" si="9"/>
        <v>-8.2239909560000015</v>
      </c>
      <c r="AA24" s="43">
        <f t="shared" si="10"/>
        <v>1.4720000000000002</v>
      </c>
      <c r="AB24" s="43">
        <f t="shared" si="11"/>
        <v>6.4283164818815752</v>
      </c>
      <c r="AC24" s="43">
        <f t="shared" si="12"/>
        <v>4.7587000000000002</v>
      </c>
      <c r="AD24" s="67">
        <f t="shared" si="13"/>
        <v>0</v>
      </c>
      <c r="AE24" s="67">
        <f t="shared" si="14"/>
        <v>0</v>
      </c>
      <c r="AF24" s="42"/>
      <c r="AG24" s="42">
        <f t="shared" si="15"/>
        <v>328.8441405759603</v>
      </c>
      <c r="AH24" s="44">
        <f t="shared" si="16"/>
        <v>-1.3324319637087433E-2</v>
      </c>
    </row>
    <row r="25" spans="1:36" x14ac:dyDescent="0.25">
      <c r="A25" s="1">
        <v>43831</v>
      </c>
      <c r="B25" s="54">
        <f t="shared" si="22"/>
        <v>11.39</v>
      </c>
      <c r="C25" s="56">
        <f t="shared" si="23"/>
        <v>9.0340000000000004E-2</v>
      </c>
      <c r="D25" s="54">
        <f t="shared" si="19"/>
        <v>1</v>
      </c>
      <c r="E25" s="56">
        <f t="shared" si="18"/>
        <v>3.7599999999999999E-3</v>
      </c>
      <c r="F25" s="40">
        <v>1.8200000000000001E-2</v>
      </c>
      <c r="G25" s="54">
        <v>0</v>
      </c>
      <c r="H25" s="56">
        <v>3.6740000000000002E-2</v>
      </c>
      <c r="I25" s="56">
        <v>0</v>
      </c>
      <c r="J25" s="64">
        <v>-3.7523000000000001E-2</v>
      </c>
      <c r="K25" s="56">
        <f>+Riders!K32</f>
        <v>4.7399999999999997E-4</v>
      </c>
      <c r="L25" s="44">
        <v>0.02</v>
      </c>
      <c r="M25" s="58">
        <v>2.8600000000000001E-3</v>
      </c>
      <c r="N25" s="56">
        <v>0</v>
      </c>
      <c r="O25" s="44">
        <v>0</v>
      </c>
      <c r="Q25" s="1">
        <f t="shared" si="0"/>
        <v>43831</v>
      </c>
      <c r="R25" s="43">
        <f t="shared" si="1"/>
        <v>11.39</v>
      </c>
      <c r="S25" s="43">
        <f t="shared" si="21"/>
        <v>207.78200000000001</v>
      </c>
      <c r="T25" s="43">
        <f t="shared" si="3"/>
        <v>1</v>
      </c>
      <c r="U25" s="43">
        <f t="shared" si="4"/>
        <v>8.6479999999999997</v>
      </c>
      <c r="V25" s="43">
        <f t="shared" si="5"/>
        <v>5.6741450046008</v>
      </c>
      <c r="W25" s="43">
        <f t="shared" si="6"/>
        <v>0</v>
      </c>
      <c r="X25" s="43">
        <f t="shared" si="7"/>
        <v>84.50200000000001</v>
      </c>
      <c r="Y25" s="43">
        <f t="shared" si="8"/>
        <v>0</v>
      </c>
      <c r="Z25" s="43">
        <f t="shared" si="9"/>
        <v>-8.2239909560000015</v>
      </c>
      <c r="AA25" s="43">
        <f t="shared" si="10"/>
        <v>1.0901999999999998</v>
      </c>
      <c r="AB25" s="43">
        <f t="shared" si="11"/>
        <v>6.3488070809720147</v>
      </c>
      <c r="AC25" s="43">
        <f t="shared" si="12"/>
        <v>6.5780000000000003</v>
      </c>
      <c r="AD25" s="67">
        <f t="shared" si="13"/>
        <v>0</v>
      </c>
      <c r="AE25" s="67">
        <f t="shared" si="14"/>
        <v>0</v>
      </c>
      <c r="AF25" s="42"/>
      <c r="AG25" s="42">
        <f t="shared" si="15"/>
        <v>324.78916112957279</v>
      </c>
      <c r="AH25" s="44">
        <f t="shared" si="16"/>
        <v>-1.2331007143035408E-2</v>
      </c>
      <c r="AI25" s="45">
        <v>272.20699999999999</v>
      </c>
      <c r="AJ25" s="44">
        <f>+(AI25-AI20)/AI20</f>
        <v>1.9505691032550568E-2</v>
      </c>
    </row>
    <row r="26" spans="1:36" x14ac:dyDescent="0.25">
      <c r="A26" s="1">
        <v>43922</v>
      </c>
      <c r="B26" s="54">
        <f t="shared" si="22"/>
        <v>11.39</v>
      </c>
      <c r="C26" s="56">
        <f t="shared" si="23"/>
        <v>9.0340000000000004E-2</v>
      </c>
      <c r="D26" s="54">
        <f t="shared" si="19"/>
        <v>1</v>
      </c>
      <c r="E26" s="56">
        <f t="shared" si="18"/>
        <v>3.7599999999999999E-3</v>
      </c>
      <c r="F26" s="40">
        <v>1.8200000000000001E-2</v>
      </c>
      <c r="G26" s="54">
        <v>0</v>
      </c>
      <c r="H26" s="56">
        <v>3.7139999999999999E-2</v>
      </c>
      <c r="I26" s="56">
        <v>0</v>
      </c>
      <c r="J26" s="64">
        <v>-3.7523000000000001E-2</v>
      </c>
      <c r="K26" s="56">
        <f>+K25</f>
        <v>4.7399999999999997E-4</v>
      </c>
      <c r="L26" s="44">
        <v>0.02</v>
      </c>
      <c r="M26" s="58">
        <v>2.8600000000000001E-3</v>
      </c>
      <c r="N26" s="56">
        <v>0</v>
      </c>
      <c r="O26" s="44">
        <v>0</v>
      </c>
      <c r="Q26" s="1">
        <f t="shared" si="0"/>
        <v>43922</v>
      </c>
      <c r="R26" s="43">
        <f t="shared" si="1"/>
        <v>11.39</v>
      </c>
      <c r="S26" s="43">
        <f t="shared" si="21"/>
        <v>207.78200000000001</v>
      </c>
      <c r="T26" s="43">
        <f t="shared" si="3"/>
        <v>1</v>
      </c>
      <c r="U26" s="43">
        <f t="shared" si="4"/>
        <v>8.6479999999999997</v>
      </c>
      <c r="V26" s="43">
        <f t="shared" si="5"/>
        <v>5.6908890046008</v>
      </c>
      <c r="W26" s="43">
        <f t="shared" si="6"/>
        <v>0</v>
      </c>
      <c r="X26" s="43">
        <f t="shared" si="7"/>
        <v>85.421999999999997</v>
      </c>
      <c r="Y26" s="43">
        <f t="shared" si="8"/>
        <v>0</v>
      </c>
      <c r="Z26" s="43">
        <f t="shared" si="9"/>
        <v>-8.2239909560000015</v>
      </c>
      <c r="AA26" s="43">
        <f t="shared" si="10"/>
        <v>1.0901999999999998</v>
      </c>
      <c r="AB26" s="43">
        <f t="shared" si="11"/>
        <v>6.3675419609720159</v>
      </c>
      <c r="AC26" s="43">
        <f t="shared" si="12"/>
        <v>6.5780000000000003</v>
      </c>
      <c r="AD26" s="67">
        <f t="shared" si="13"/>
        <v>0</v>
      </c>
      <c r="AE26" s="67">
        <f t="shared" si="14"/>
        <v>0</v>
      </c>
      <c r="AF26" s="42"/>
      <c r="AG26" s="42">
        <f t="shared" si="15"/>
        <v>325.74464000957278</v>
      </c>
      <c r="AH26" s="44">
        <f t="shared" si="16"/>
        <v>2.9418434921810832E-3</v>
      </c>
    </row>
    <row r="27" spans="1:36" x14ac:dyDescent="0.25">
      <c r="A27" s="1">
        <v>44013</v>
      </c>
      <c r="B27" s="54">
        <f t="shared" si="22"/>
        <v>11.39</v>
      </c>
      <c r="C27" s="56">
        <f t="shared" si="23"/>
        <v>9.0340000000000004E-2</v>
      </c>
      <c r="D27" s="54">
        <f t="shared" si="19"/>
        <v>1</v>
      </c>
      <c r="E27" s="56">
        <f t="shared" si="18"/>
        <v>3.7599999999999999E-3</v>
      </c>
      <c r="F27" s="40">
        <v>1.9800000000000002E-2</v>
      </c>
      <c r="G27" s="54">
        <v>0</v>
      </c>
      <c r="H27" s="56">
        <v>3.4520000000000002E-2</v>
      </c>
      <c r="I27" s="56">
        <v>0</v>
      </c>
      <c r="J27" s="64">
        <v>-3.7523000000000001E-2</v>
      </c>
      <c r="K27" s="56">
        <f>+K26</f>
        <v>4.7399999999999997E-4</v>
      </c>
      <c r="L27" s="44">
        <v>0.02</v>
      </c>
      <c r="M27" s="58">
        <v>2.8600000000000001E-3</v>
      </c>
      <c r="N27" s="56">
        <v>0</v>
      </c>
      <c r="O27" s="44">
        <v>0</v>
      </c>
      <c r="Q27" s="1">
        <f t="shared" si="0"/>
        <v>44013</v>
      </c>
      <c r="R27" s="43">
        <f t="shared" si="1"/>
        <v>11.39</v>
      </c>
      <c r="S27" s="43">
        <f t="shared" si="21"/>
        <v>207.78200000000001</v>
      </c>
      <c r="T27" s="43">
        <f t="shared" si="3"/>
        <v>1</v>
      </c>
      <c r="U27" s="43">
        <f t="shared" si="4"/>
        <v>8.6479999999999997</v>
      </c>
      <c r="V27" s="43">
        <f t="shared" si="5"/>
        <v>6.0718721390712007</v>
      </c>
      <c r="W27" s="43">
        <f t="shared" si="6"/>
        <v>0</v>
      </c>
      <c r="X27" s="43">
        <f t="shared" ref="X27:X46" si="24">+$V$1*H27</f>
        <v>79.396000000000001</v>
      </c>
      <c r="Y27" s="43">
        <f t="shared" ref="Y27:Y46" si="25">+$V$1*I27</f>
        <v>0</v>
      </c>
      <c r="Z27" s="43">
        <f t="shared" si="9"/>
        <v>-8.2239909560000015</v>
      </c>
      <c r="AA27" s="43">
        <f t="shared" si="10"/>
        <v>1.0901999999999998</v>
      </c>
      <c r="AB27" s="43">
        <f t="shared" si="11"/>
        <v>6.2546416236614233</v>
      </c>
      <c r="AC27" s="43">
        <f t="shared" ref="AC27:AC46" si="26">+$V$1*M27</f>
        <v>6.5780000000000003</v>
      </c>
      <c r="AD27" s="67">
        <f t="shared" ref="AD27:AD46" si="27">+$V$1*N27</f>
        <v>0</v>
      </c>
      <c r="AE27" s="67">
        <f t="shared" si="14"/>
        <v>0</v>
      </c>
      <c r="AF27" s="42"/>
      <c r="AG27" s="42">
        <f t="shared" si="15"/>
        <v>319.98672280673259</v>
      </c>
      <c r="AH27" s="44">
        <f t="shared" si="16"/>
        <v>-1.7676168678235134E-2</v>
      </c>
    </row>
    <row r="28" spans="1:36" x14ac:dyDescent="0.25">
      <c r="A28" s="1">
        <v>44105</v>
      </c>
      <c r="B28" s="54">
        <f t="shared" si="22"/>
        <v>11.39</v>
      </c>
      <c r="C28" s="56">
        <f t="shared" si="23"/>
        <v>9.0340000000000004E-2</v>
      </c>
      <c r="D28" s="54">
        <f t="shared" si="19"/>
        <v>1</v>
      </c>
      <c r="E28" s="56">
        <f t="shared" si="18"/>
        <v>3.7599999999999999E-3</v>
      </c>
      <c r="F28" s="40">
        <v>1.9800000000000002E-2</v>
      </c>
      <c r="G28" s="54">
        <v>0</v>
      </c>
      <c r="H28" s="56">
        <v>3.1539999999999999E-2</v>
      </c>
      <c r="I28" s="56">
        <v>0</v>
      </c>
      <c r="J28" s="64">
        <v>-3.7523000000000001E-2</v>
      </c>
      <c r="K28" s="56">
        <f>+K27</f>
        <v>4.7399999999999997E-4</v>
      </c>
      <c r="L28" s="44">
        <v>0.02</v>
      </c>
      <c r="M28" s="58">
        <v>2.8600000000000001E-3</v>
      </c>
      <c r="N28" s="56">
        <v>0</v>
      </c>
      <c r="O28" s="44">
        <v>0</v>
      </c>
      <c r="Q28" s="1">
        <f t="shared" si="0"/>
        <v>44105</v>
      </c>
      <c r="R28" s="43">
        <f t="shared" ref="R28:R46" si="28">+B28</f>
        <v>11.39</v>
      </c>
      <c r="S28" s="43">
        <f t="shared" si="21"/>
        <v>207.78200000000001</v>
      </c>
      <c r="T28" s="43">
        <f t="shared" si="3"/>
        <v>1</v>
      </c>
      <c r="U28" s="43">
        <f t="shared" ref="U28:U49" si="29">+$V$1*E28</f>
        <v>8.6479999999999997</v>
      </c>
      <c r="V28" s="43">
        <f t="shared" si="5"/>
        <v>5.9361629390712007</v>
      </c>
      <c r="W28" s="43">
        <f t="shared" ref="W28:W49" si="30">+G28</f>
        <v>0</v>
      </c>
      <c r="X28" s="43">
        <f t="shared" si="24"/>
        <v>72.542000000000002</v>
      </c>
      <c r="Y28" s="43">
        <f t="shared" si="25"/>
        <v>0</v>
      </c>
      <c r="Z28" s="43">
        <f t="shared" si="9"/>
        <v>-8.2239909560000015</v>
      </c>
      <c r="AA28" s="43">
        <f t="shared" ref="AA28:AA49" si="31">+$V$1*K28</f>
        <v>1.0901999999999998</v>
      </c>
      <c r="AB28" s="43">
        <f t="shared" si="11"/>
        <v>6.1148474396614239</v>
      </c>
      <c r="AC28" s="43">
        <f t="shared" si="26"/>
        <v>6.5780000000000003</v>
      </c>
      <c r="AD28" s="67">
        <f t="shared" si="27"/>
        <v>0</v>
      </c>
      <c r="AE28" s="67">
        <f t="shared" si="14"/>
        <v>0</v>
      </c>
      <c r="AF28" s="42"/>
      <c r="AG28" s="42">
        <f t="shared" ref="AG28:AG49" si="32">SUM(R28:AF28)</f>
        <v>312.85721942273261</v>
      </c>
      <c r="AH28" s="44">
        <f t="shared" si="16"/>
        <v>-2.228062252541051E-2</v>
      </c>
    </row>
    <row r="29" spans="1:36" x14ac:dyDescent="0.25">
      <c r="A29" s="1">
        <v>44197</v>
      </c>
      <c r="B29" s="54">
        <f t="shared" si="22"/>
        <v>11.39</v>
      </c>
      <c r="C29" s="56">
        <f t="shared" si="23"/>
        <v>9.0340000000000004E-2</v>
      </c>
      <c r="D29" s="54">
        <f t="shared" si="19"/>
        <v>1</v>
      </c>
      <c r="E29" s="56">
        <f t="shared" si="18"/>
        <v>3.7599999999999999E-3</v>
      </c>
      <c r="F29" s="40">
        <v>1.95E-2</v>
      </c>
      <c r="G29" s="54">
        <v>0</v>
      </c>
      <c r="H29" s="56">
        <v>3.5009999999999999E-2</v>
      </c>
      <c r="I29" s="56">
        <v>0</v>
      </c>
      <c r="J29" s="64">
        <v>-3.7523000000000001E-2</v>
      </c>
      <c r="K29" s="56">
        <f>+Riders!K37</f>
        <v>1E-3</v>
      </c>
      <c r="L29" s="44">
        <v>0.02</v>
      </c>
      <c r="M29" s="58">
        <v>3.6549999999999998E-3</v>
      </c>
      <c r="N29" s="56">
        <v>0</v>
      </c>
      <c r="O29" s="44">
        <v>0</v>
      </c>
      <c r="Q29" s="1">
        <f t="shared" si="0"/>
        <v>44197</v>
      </c>
      <c r="R29" s="43">
        <f t="shared" si="28"/>
        <v>11.39</v>
      </c>
      <c r="S29" s="43">
        <f t="shared" si="21"/>
        <v>207.78200000000001</v>
      </c>
      <c r="T29" s="43">
        <f t="shared" si="3"/>
        <v>1</v>
      </c>
      <c r="U29" s="43">
        <f t="shared" si="29"/>
        <v>8.6479999999999997</v>
      </c>
      <c r="V29" s="43">
        <f t="shared" si="5"/>
        <v>6.0610974263580015</v>
      </c>
      <c r="W29" s="43">
        <f t="shared" si="30"/>
        <v>0</v>
      </c>
      <c r="X29" s="43">
        <f t="shared" si="24"/>
        <v>80.522999999999996</v>
      </c>
      <c r="Y29" s="43">
        <f t="shared" si="25"/>
        <v>0</v>
      </c>
      <c r="Z29" s="43">
        <f t="shared" si="9"/>
        <v>-8.2239909560000015</v>
      </c>
      <c r="AA29" s="43">
        <f t="shared" si="31"/>
        <v>2.3000000000000003</v>
      </c>
      <c r="AB29" s="43">
        <f t="shared" si="11"/>
        <v>6.3377321294071605</v>
      </c>
      <c r="AC29" s="43">
        <f t="shared" si="26"/>
        <v>8.4064999999999994</v>
      </c>
      <c r="AD29" s="67">
        <f t="shared" si="27"/>
        <v>0</v>
      </c>
      <c r="AE29" s="67">
        <f t="shared" si="14"/>
        <v>0</v>
      </c>
      <c r="AF29" s="42"/>
      <c r="AG29" s="42">
        <f t="shared" si="32"/>
        <v>324.22433859976519</v>
      </c>
      <c r="AH29" s="44">
        <f t="shared" si="16"/>
        <v>3.6333248751640054E-2</v>
      </c>
      <c r="AI29" s="45">
        <v>281.84500000000003</v>
      </c>
      <c r="AJ29" s="44">
        <f>+(AI29-AI25)/AI25</f>
        <v>3.5406877853986246E-2</v>
      </c>
    </row>
    <row r="30" spans="1:36" x14ac:dyDescent="0.25">
      <c r="A30" s="1">
        <v>44209</v>
      </c>
      <c r="B30" s="54">
        <f t="shared" si="22"/>
        <v>11.39</v>
      </c>
      <c r="C30" s="56">
        <f t="shared" si="23"/>
        <v>9.0340000000000004E-2</v>
      </c>
      <c r="D30" s="54">
        <v>1.46</v>
      </c>
      <c r="E30" s="56">
        <f t="shared" si="18"/>
        <v>3.7599999999999999E-3</v>
      </c>
      <c r="F30" s="40">
        <v>1.95E-2</v>
      </c>
      <c r="G30" s="54">
        <v>0</v>
      </c>
      <c r="H30" s="56">
        <v>3.5009999999999999E-2</v>
      </c>
      <c r="I30" s="56">
        <v>0</v>
      </c>
      <c r="J30" s="64">
        <v>-3.7523000000000001E-2</v>
      </c>
      <c r="K30" s="56">
        <f>+K29</f>
        <v>1E-3</v>
      </c>
      <c r="L30" s="44">
        <v>0.02</v>
      </c>
      <c r="M30" s="58">
        <v>3.6549999999999998E-3</v>
      </c>
      <c r="N30" s="56">
        <v>0</v>
      </c>
      <c r="O30" s="44">
        <v>0</v>
      </c>
      <c r="Q30" s="1">
        <f t="shared" si="0"/>
        <v>44209</v>
      </c>
      <c r="R30" s="43">
        <f t="shared" si="28"/>
        <v>11.39</v>
      </c>
      <c r="S30" s="43">
        <f t="shared" si="21"/>
        <v>207.78200000000001</v>
      </c>
      <c r="T30" s="43">
        <f t="shared" si="3"/>
        <v>1.46</v>
      </c>
      <c r="U30" s="43">
        <f t="shared" si="29"/>
        <v>8.6479999999999997</v>
      </c>
      <c r="V30" s="43">
        <f t="shared" si="5"/>
        <v>6.0610974263580015</v>
      </c>
      <c r="W30" s="43">
        <f t="shared" si="30"/>
        <v>0</v>
      </c>
      <c r="X30" s="43">
        <f t="shared" si="24"/>
        <v>80.522999999999996</v>
      </c>
      <c r="Y30" s="43">
        <f t="shared" si="25"/>
        <v>0</v>
      </c>
      <c r="Z30" s="43">
        <f t="shared" si="9"/>
        <v>-8.2239909560000015</v>
      </c>
      <c r="AA30" s="43">
        <f t="shared" si="31"/>
        <v>2.3000000000000003</v>
      </c>
      <c r="AB30" s="43">
        <f t="shared" si="11"/>
        <v>6.3377321294071605</v>
      </c>
      <c r="AC30" s="43">
        <f t="shared" si="26"/>
        <v>8.4064999999999994</v>
      </c>
      <c r="AD30" s="67">
        <f t="shared" si="27"/>
        <v>0</v>
      </c>
      <c r="AE30" s="67">
        <f t="shared" si="14"/>
        <v>0</v>
      </c>
      <c r="AF30" s="42"/>
      <c r="AG30" s="42">
        <f t="shared" si="32"/>
        <v>324.68433859976523</v>
      </c>
      <c r="AH30" s="44">
        <f t="shared" si="16"/>
        <v>1.4187707251918488E-3</v>
      </c>
    </row>
    <row r="31" spans="1:36" x14ac:dyDescent="0.25">
      <c r="A31" s="1">
        <v>44265</v>
      </c>
      <c r="B31" s="54">
        <f t="shared" si="22"/>
        <v>11.39</v>
      </c>
      <c r="C31" s="56">
        <f t="shared" si="23"/>
        <v>9.0340000000000004E-2</v>
      </c>
      <c r="D31" s="54">
        <f t="shared" si="19"/>
        <v>1.46</v>
      </c>
      <c r="E31" s="56">
        <f t="shared" si="18"/>
        <v>3.7599999999999999E-3</v>
      </c>
      <c r="F31" s="40">
        <v>1.95E-2</v>
      </c>
      <c r="G31" s="54">
        <v>0</v>
      </c>
      <c r="H31" s="56">
        <v>3.5009999999999999E-2</v>
      </c>
      <c r="I31" s="62">
        <v>5.79E-3</v>
      </c>
      <c r="J31" s="64">
        <v>-3.7523000000000001E-2</v>
      </c>
      <c r="K31" s="56">
        <f>+K30</f>
        <v>1E-3</v>
      </c>
      <c r="L31" s="44">
        <v>0.02</v>
      </c>
      <c r="M31" s="58">
        <v>3.6549999999999998E-3</v>
      </c>
      <c r="N31" s="56">
        <v>0</v>
      </c>
      <c r="O31" s="44">
        <v>0</v>
      </c>
      <c r="Q31" s="1">
        <f t="shared" si="0"/>
        <v>44265</v>
      </c>
      <c r="R31" s="43">
        <f t="shared" si="28"/>
        <v>11.39</v>
      </c>
      <c r="S31" s="43">
        <f t="shared" si="21"/>
        <v>207.78200000000001</v>
      </c>
      <c r="T31" s="43">
        <f t="shared" si="3"/>
        <v>1.46</v>
      </c>
      <c r="U31" s="43">
        <f t="shared" si="29"/>
        <v>8.6479999999999997</v>
      </c>
      <c r="V31" s="43">
        <f t="shared" si="5"/>
        <v>6.0610974263580015</v>
      </c>
      <c r="W31" s="43">
        <f t="shared" si="30"/>
        <v>0</v>
      </c>
      <c r="X31" s="43">
        <f t="shared" si="24"/>
        <v>80.522999999999996</v>
      </c>
      <c r="Y31" s="43">
        <f t="shared" si="25"/>
        <v>13.317</v>
      </c>
      <c r="Z31" s="43">
        <f t="shared" si="9"/>
        <v>-8.2239909560000015</v>
      </c>
      <c r="AA31" s="43">
        <f t="shared" si="31"/>
        <v>2.3000000000000003</v>
      </c>
      <c r="AB31" s="43">
        <f t="shared" si="11"/>
        <v>6.3377321294071605</v>
      </c>
      <c r="AC31" s="43">
        <f t="shared" si="26"/>
        <v>8.4064999999999994</v>
      </c>
      <c r="AD31" s="67">
        <f t="shared" si="27"/>
        <v>0</v>
      </c>
      <c r="AE31" s="67">
        <f t="shared" si="14"/>
        <v>0</v>
      </c>
      <c r="AF31" s="42"/>
      <c r="AG31" s="42">
        <f t="shared" si="32"/>
        <v>338.00133859976523</v>
      </c>
      <c r="AH31" s="44">
        <f t="shared" si="16"/>
        <v>4.1015221299034461E-2</v>
      </c>
    </row>
    <row r="32" spans="1:36" x14ac:dyDescent="0.25">
      <c r="A32" s="1">
        <v>44287</v>
      </c>
      <c r="B32" s="54">
        <f t="shared" si="22"/>
        <v>11.39</v>
      </c>
      <c r="C32" s="56">
        <f t="shared" si="23"/>
        <v>9.0340000000000004E-2</v>
      </c>
      <c r="D32" s="54">
        <f t="shared" si="19"/>
        <v>1.46</v>
      </c>
      <c r="E32" s="56">
        <f t="shared" si="18"/>
        <v>3.7599999999999999E-3</v>
      </c>
      <c r="F32" s="40">
        <v>1.95E-2</v>
      </c>
      <c r="G32" s="54">
        <v>0</v>
      </c>
      <c r="H32" s="56">
        <v>3.5549999999999998E-2</v>
      </c>
      <c r="I32" s="62">
        <v>5.79E-3</v>
      </c>
      <c r="J32" s="64">
        <v>-3.7523000000000001E-2</v>
      </c>
      <c r="K32" s="56">
        <f>+K31</f>
        <v>1E-3</v>
      </c>
      <c r="L32" s="44">
        <v>0.02</v>
      </c>
      <c r="M32" s="58">
        <v>3.6549999999999998E-3</v>
      </c>
      <c r="N32" s="56">
        <v>0</v>
      </c>
      <c r="O32" s="44">
        <v>0</v>
      </c>
      <c r="Q32" s="1">
        <f t="shared" si="0"/>
        <v>44287</v>
      </c>
      <c r="R32" s="43">
        <f t="shared" si="28"/>
        <v>11.39</v>
      </c>
      <c r="S32" s="43">
        <f t="shared" si="21"/>
        <v>207.78200000000001</v>
      </c>
      <c r="T32" s="43">
        <f t="shared" si="3"/>
        <v>1.46</v>
      </c>
      <c r="U32" s="43">
        <f t="shared" si="29"/>
        <v>8.6479999999999997</v>
      </c>
      <c r="V32" s="43">
        <f t="shared" si="5"/>
        <v>6.0853164263580011</v>
      </c>
      <c r="W32" s="43">
        <f t="shared" si="30"/>
        <v>0</v>
      </c>
      <c r="X32" s="43">
        <f t="shared" si="24"/>
        <v>81.765000000000001</v>
      </c>
      <c r="Y32" s="43">
        <f t="shared" si="25"/>
        <v>13.317</v>
      </c>
      <c r="Z32" s="43">
        <f t="shared" si="9"/>
        <v>-8.2239909560000015</v>
      </c>
      <c r="AA32" s="43">
        <f t="shared" si="31"/>
        <v>2.3000000000000003</v>
      </c>
      <c r="AB32" s="43">
        <f t="shared" si="11"/>
        <v>6.3630565094071612</v>
      </c>
      <c r="AC32" s="43">
        <f t="shared" si="26"/>
        <v>8.4064999999999994</v>
      </c>
      <c r="AD32" s="67">
        <f t="shared" si="27"/>
        <v>0</v>
      </c>
      <c r="AE32" s="67">
        <f t="shared" si="14"/>
        <v>0</v>
      </c>
      <c r="AF32" s="42"/>
      <c r="AG32" s="42">
        <f t="shared" si="32"/>
        <v>339.29288197976518</v>
      </c>
      <c r="AH32" s="44">
        <f t="shared" si="16"/>
        <v>3.8211191273691825E-3</v>
      </c>
    </row>
    <row r="33" spans="1:36" x14ac:dyDescent="0.25">
      <c r="A33" s="1">
        <v>44378</v>
      </c>
      <c r="B33" s="54">
        <f t="shared" si="22"/>
        <v>11.39</v>
      </c>
      <c r="C33" s="56">
        <f t="shared" si="23"/>
        <v>9.0340000000000004E-2</v>
      </c>
      <c r="D33" s="54">
        <f t="shared" si="19"/>
        <v>1.46</v>
      </c>
      <c r="E33" s="56">
        <f t="shared" si="18"/>
        <v>3.7599999999999999E-3</v>
      </c>
      <c r="F33" s="40">
        <v>2.75E-2</v>
      </c>
      <c r="G33" s="54">
        <v>0</v>
      </c>
      <c r="H33" s="56">
        <v>3.8539999999999998E-2</v>
      </c>
      <c r="I33" s="62">
        <v>5.79E-3</v>
      </c>
      <c r="J33" s="64">
        <v>-3.7523000000000001E-2</v>
      </c>
      <c r="K33" s="56">
        <f>+K32</f>
        <v>1E-3</v>
      </c>
      <c r="L33" s="44">
        <v>0.02</v>
      </c>
      <c r="M33" s="58">
        <v>3.6549999999999998E-3</v>
      </c>
      <c r="N33" s="56">
        <v>0</v>
      </c>
      <c r="O33" s="44">
        <v>0</v>
      </c>
      <c r="Q33" s="1">
        <f t="shared" si="0"/>
        <v>44378</v>
      </c>
      <c r="R33" s="43">
        <f t="shared" si="28"/>
        <v>11.39</v>
      </c>
      <c r="S33" s="43">
        <f t="shared" si="21"/>
        <v>207.78200000000001</v>
      </c>
      <c r="T33" s="43">
        <f t="shared" si="3"/>
        <v>1.46</v>
      </c>
      <c r="U33" s="43">
        <f t="shared" si="29"/>
        <v>8.6479999999999997</v>
      </c>
      <c r="V33" s="43">
        <f t="shared" si="5"/>
        <v>8.7709739987100015</v>
      </c>
      <c r="W33" s="43">
        <f t="shared" si="30"/>
        <v>0</v>
      </c>
      <c r="X33" s="43">
        <f t="shared" si="24"/>
        <v>88.641999999999996</v>
      </c>
      <c r="Y33" s="43">
        <f t="shared" si="25"/>
        <v>13.317</v>
      </c>
      <c r="Z33" s="43">
        <f t="shared" si="9"/>
        <v>-8.2239909560000015</v>
      </c>
      <c r="AA33" s="43">
        <f t="shared" si="31"/>
        <v>2.3000000000000003</v>
      </c>
      <c r="AB33" s="43">
        <f t="shared" si="11"/>
        <v>6.5543096608541997</v>
      </c>
      <c r="AC33" s="43">
        <f t="shared" si="26"/>
        <v>8.4064999999999994</v>
      </c>
      <c r="AD33" s="67">
        <f t="shared" si="27"/>
        <v>0</v>
      </c>
      <c r="AE33" s="67">
        <f t="shared" si="14"/>
        <v>0</v>
      </c>
      <c r="AF33" s="42"/>
      <c r="AG33" s="42">
        <f t="shared" si="32"/>
        <v>349.04679270356422</v>
      </c>
      <c r="AH33" s="44">
        <f t="shared" si="16"/>
        <v>2.874776112863088E-2</v>
      </c>
    </row>
    <row r="34" spans="1:36" ht="15.75" thickBot="1" x14ac:dyDescent="0.3">
      <c r="A34" s="1">
        <v>44470</v>
      </c>
      <c r="B34" s="54">
        <f t="shared" si="22"/>
        <v>11.39</v>
      </c>
      <c r="C34" s="56">
        <f t="shared" si="23"/>
        <v>9.0340000000000004E-2</v>
      </c>
      <c r="D34" s="54">
        <f t="shared" si="19"/>
        <v>1.46</v>
      </c>
      <c r="E34" s="56">
        <f t="shared" si="18"/>
        <v>3.7599999999999999E-3</v>
      </c>
      <c r="F34" s="40">
        <v>2.75E-2</v>
      </c>
      <c r="G34" s="54">
        <v>0.5</v>
      </c>
      <c r="H34" s="56">
        <v>4.7199999999999999E-2</v>
      </c>
      <c r="I34" s="62">
        <v>5.79E-3</v>
      </c>
      <c r="J34" s="64">
        <v>-3.7523000000000001E-2</v>
      </c>
      <c r="K34" s="56">
        <f>+K33</f>
        <v>1E-3</v>
      </c>
      <c r="L34" s="44">
        <v>0.02</v>
      </c>
      <c r="M34" s="58">
        <v>3.6549999999999998E-3</v>
      </c>
      <c r="N34" s="56">
        <v>0</v>
      </c>
      <c r="O34" s="44">
        <v>0</v>
      </c>
      <c r="Q34" s="1">
        <f t="shared" si="0"/>
        <v>44470</v>
      </c>
      <c r="R34" s="43">
        <f t="shared" si="28"/>
        <v>11.39</v>
      </c>
      <c r="S34" s="43">
        <f t="shared" si="21"/>
        <v>207.78200000000001</v>
      </c>
      <c r="T34" s="43">
        <f t="shared" si="3"/>
        <v>1.46</v>
      </c>
      <c r="U34" s="43">
        <f t="shared" si="29"/>
        <v>8.6479999999999997</v>
      </c>
      <c r="V34" s="43">
        <f t="shared" si="5"/>
        <v>9.3187189987100005</v>
      </c>
      <c r="W34" s="43">
        <f t="shared" si="30"/>
        <v>0.5</v>
      </c>
      <c r="X34" s="43">
        <f t="shared" si="24"/>
        <v>108.56</v>
      </c>
      <c r="Y34" s="43">
        <f t="shared" si="25"/>
        <v>13.317</v>
      </c>
      <c r="Z34" s="43">
        <f t="shared" si="9"/>
        <v>-8.2239909560000015</v>
      </c>
      <c r="AA34" s="43">
        <f t="shared" si="31"/>
        <v>2.3000000000000003</v>
      </c>
      <c r="AB34" s="43">
        <f t="shared" si="11"/>
        <v>6.9636245608541998</v>
      </c>
      <c r="AC34" s="43">
        <f t="shared" si="26"/>
        <v>8.4064999999999994</v>
      </c>
      <c r="AD34" s="67">
        <f t="shared" si="27"/>
        <v>0</v>
      </c>
      <c r="AE34" s="67">
        <f t="shared" si="14"/>
        <v>0</v>
      </c>
      <c r="AF34" s="42"/>
      <c r="AG34" s="42">
        <f t="shared" si="32"/>
        <v>370.42185260356422</v>
      </c>
      <c r="AH34" s="44">
        <f t="shared" si="16"/>
        <v>6.1238379342890122E-2</v>
      </c>
    </row>
    <row r="35" spans="1:36" ht="15.75" thickBot="1" x14ac:dyDescent="0.3">
      <c r="A35" s="1">
        <v>44562</v>
      </c>
      <c r="B35" s="54">
        <f t="shared" si="22"/>
        <v>11.39</v>
      </c>
      <c r="C35" s="56">
        <f t="shared" si="23"/>
        <v>9.0340000000000004E-2</v>
      </c>
      <c r="D35" s="54">
        <f t="shared" si="19"/>
        <v>1.46</v>
      </c>
      <c r="E35" s="56">
        <f t="shared" si="18"/>
        <v>3.7599999999999999E-3</v>
      </c>
      <c r="F35" s="40">
        <v>2.75E-2</v>
      </c>
      <c r="G35" s="54">
        <v>0.5</v>
      </c>
      <c r="H35" s="56">
        <v>4.4240000000000002E-2</v>
      </c>
      <c r="I35" s="62">
        <v>5.79E-3</v>
      </c>
      <c r="J35" s="64">
        <v>-3.7523000000000001E-2</v>
      </c>
      <c r="K35" s="56">
        <f>+Riders!K42</f>
        <v>1.2999999999999999E-3</v>
      </c>
      <c r="L35" s="44">
        <v>0.02</v>
      </c>
      <c r="M35" s="58">
        <v>5.0720000000000001E-3</v>
      </c>
      <c r="N35" s="56">
        <v>0</v>
      </c>
      <c r="O35" s="44">
        <v>0</v>
      </c>
      <c r="Q35" s="1">
        <f t="shared" ref="Q35:Q53" si="33">A35</f>
        <v>44562</v>
      </c>
      <c r="R35" s="43">
        <f t="shared" si="28"/>
        <v>11.39</v>
      </c>
      <c r="S35" s="43">
        <f t="shared" si="21"/>
        <v>207.78200000000001</v>
      </c>
      <c r="T35" s="43">
        <f t="shared" ref="T35:T57" si="34">+D35</f>
        <v>1.46</v>
      </c>
      <c r="U35" s="43">
        <f t="shared" si="29"/>
        <v>8.6479999999999997</v>
      </c>
      <c r="V35" s="43">
        <f t="shared" si="5"/>
        <v>9.2400992487100009</v>
      </c>
      <c r="W35" s="43">
        <f t="shared" si="30"/>
        <v>0.5</v>
      </c>
      <c r="X35" s="43">
        <f t="shared" si="24"/>
        <v>101.75200000000001</v>
      </c>
      <c r="Y35" s="43">
        <f t="shared" si="25"/>
        <v>13.317</v>
      </c>
      <c r="Z35" s="43">
        <f t="shared" si="9"/>
        <v>-8.2239909560000015</v>
      </c>
      <c r="AA35" s="43">
        <f t="shared" si="31"/>
        <v>2.9899999999999998</v>
      </c>
      <c r="AB35" s="43">
        <f t="shared" si="11"/>
        <v>6.9048741658542001</v>
      </c>
      <c r="AC35" s="43">
        <f t="shared" si="26"/>
        <v>11.6656</v>
      </c>
      <c r="AD35" s="67">
        <f t="shared" si="27"/>
        <v>0</v>
      </c>
      <c r="AE35" s="67">
        <f t="shared" ref="AE35:AE52" si="35">+O35*(R35+S35+U35+X35+Z35+AA35+AC35+V35)</f>
        <v>0</v>
      </c>
      <c r="AF35" s="42"/>
      <c r="AG35" s="42">
        <f t="shared" si="32"/>
        <v>367.42558245856424</v>
      </c>
      <c r="AH35" s="44">
        <f t="shared" si="16"/>
        <v>-8.0888050311833902E-3</v>
      </c>
      <c r="AI35" s="47">
        <v>304.42399999999998</v>
      </c>
      <c r="AJ35" s="44">
        <f>+(AI35-AI29)/AI29</f>
        <v>8.0111408753037835E-2</v>
      </c>
    </row>
    <row r="36" spans="1:36" x14ac:dyDescent="0.25">
      <c r="A36" s="1">
        <v>44652</v>
      </c>
      <c r="B36" s="54">
        <f t="shared" si="22"/>
        <v>11.39</v>
      </c>
      <c r="C36" s="56">
        <f t="shared" si="23"/>
        <v>9.0340000000000004E-2</v>
      </c>
      <c r="D36" s="54">
        <f t="shared" si="19"/>
        <v>1.46</v>
      </c>
      <c r="E36" s="56">
        <f t="shared" si="18"/>
        <v>3.7599999999999999E-3</v>
      </c>
      <c r="F36" s="44">
        <v>2.75E-2</v>
      </c>
      <c r="G36" s="54">
        <v>0.5</v>
      </c>
      <c r="H36" s="56">
        <v>5.101E-2</v>
      </c>
      <c r="I36" s="62">
        <v>5.79E-3</v>
      </c>
      <c r="J36" s="64">
        <v>-3.7523000000000001E-2</v>
      </c>
      <c r="K36" s="56">
        <f>+K35</f>
        <v>1.2999999999999999E-3</v>
      </c>
      <c r="L36" s="44">
        <v>0.02</v>
      </c>
      <c r="M36" s="58">
        <v>5.0720000000000001E-3</v>
      </c>
      <c r="N36" s="56">
        <v>0</v>
      </c>
      <c r="O36" s="44">
        <v>0</v>
      </c>
      <c r="Q36" s="1">
        <f t="shared" si="33"/>
        <v>44652</v>
      </c>
      <c r="R36" s="43">
        <f t="shared" si="28"/>
        <v>11.39</v>
      </c>
      <c r="S36" s="43">
        <f t="shared" si="21"/>
        <v>207.78200000000001</v>
      </c>
      <c r="T36" s="43">
        <f t="shared" si="34"/>
        <v>1.46</v>
      </c>
      <c r="U36" s="43">
        <f t="shared" si="29"/>
        <v>8.6479999999999997</v>
      </c>
      <c r="V36" s="43">
        <f t="shared" si="5"/>
        <v>9.668301748710002</v>
      </c>
      <c r="W36" s="43">
        <f t="shared" si="30"/>
        <v>0.5</v>
      </c>
      <c r="X36" s="43">
        <f t="shared" si="24"/>
        <v>117.32299999999999</v>
      </c>
      <c r="Y36" s="43">
        <f t="shared" si="25"/>
        <v>13.317</v>
      </c>
      <c r="Z36" s="43">
        <f t="shared" si="9"/>
        <v>-8.2239909560000015</v>
      </c>
      <c r="AA36" s="43">
        <f t="shared" si="31"/>
        <v>2.9899999999999998</v>
      </c>
      <c r="AB36" s="43">
        <f t="shared" si="11"/>
        <v>7.2248582158542005</v>
      </c>
      <c r="AC36" s="43">
        <f t="shared" si="26"/>
        <v>11.6656</v>
      </c>
      <c r="AD36" s="67">
        <f t="shared" si="27"/>
        <v>0</v>
      </c>
      <c r="AE36" s="67">
        <f t="shared" si="35"/>
        <v>0</v>
      </c>
      <c r="AF36" s="42"/>
      <c r="AG36" s="42">
        <f t="shared" si="32"/>
        <v>383.74476900856422</v>
      </c>
      <c r="AH36" s="44">
        <f t="shared" si="16"/>
        <v>4.4414943675949267E-2</v>
      </c>
    </row>
    <row r="37" spans="1:36" x14ac:dyDescent="0.25">
      <c r="A37" s="1">
        <v>44743</v>
      </c>
      <c r="B37" s="54">
        <f t="shared" si="22"/>
        <v>11.39</v>
      </c>
      <c r="C37" s="56">
        <f t="shared" si="23"/>
        <v>9.0340000000000004E-2</v>
      </c>
      <c r="D37" s="54">
        <f t="shared" si="19"/>
        <v>1.46</v>
      </c>
      <c r="E37" s="56">
        <f t="shared" si="18"/>
        <v>3.7599999999999999E-3</v>
      </c>
      <c r="F37" s="40">
        <v>2.2599999999999999E-2</v>
      </c>
      <c r="G37" s="54">
        <v>0.5</v>
      </c>
      <c r="H37" s="56">
        <v>6.0879999999999997E-2</v>
      </c>
      <c r="I37" s="62">
        <v>5.79E-3</v>
      </c>
      <c r="J37" s="64">
        <v>-3.7523000000000001E-2</v>
      </c>
      <c r="K37" s="56">
        <f>+K36</f>
        <v>1.2999999999999999E-3</v>
      </c>
      <c r="L37" s="44">
        <v>0.02</v>
      </c>
      <c r="M37" s="58">
        <v>5.0720000000000001E-3</v>
      </c>
      <c r="N37" s="56">
        <v>0</v>
      </c>
      <c r="O37" s="44">
        <v>0</v>
      </c>
      <c r="Q37" s="1">
        <f t="shared" si="33"/>
        <v>44743</v>
      </c>
      <c r="R37" s="43">
        <f t="shared" si="28"/>
        <v>11.39</v>
      </c>
      <c r="S37" s="43">
        <f t="shared" si="21"/>
        <v>207.78200000000001</v>
      </c>
      <c r="T37" s="43">
        <f t="shared" si="34"/>
        <v>1.46</v>
      </c>
      <c r="U37" s="43">
        <f t="shared" si="29"/>
        <v>8.6479999999999997</v>
      </c>
      <c r="V37" s="43">
        <f t="shared" si="5"/>
        <v>8.4586287643944011</v>
      </c>
      <c r="W37" s="43">
        <f t="shared" si="30"/>
        <v>0.5</v>
      </c>
      <c r="X37" s="43">
        <f t="shared" si="24"/>
        <v>140.024</v>
      </c>
      <c r="Y37" s="43">
        <f t="shared" si="25"/>
        <v>13.317</v>
      </c>
      <c r="Z37" s="43">
        <f t="shared" si="9"/>
        <v>-8.2239909560000015</v>
      </c>
      <c r="AA37" s="43">
        <f t="shared" si="31"/>
        <v>2.9899999999999998</v>
      </c>
      <c r="AB37" s="43">
        <f t="shared" si="11"/>
        <v>7.6546847561678888</v>
      </c>
      <c r="AC37" s="43">
        <f t="shared" si="26"/>
        <v>11.6656</v>
      </c>
      <c r="AD37" s="67">
        <f t="shared" si="27"/>
        <v>0</v>
      </c>
      <c r="AE37" s="67">
        <f t="shared" si="35"/>
        <v>0</v>
      </c>
      <c r="AF37" s="42"/>
      <c r="AG37" s="42">
        <f t="shared" si="32"/>
        <v>405.66592256456232</v>
      </c>
      <c r="AH37" s="44">
        <f t="shared" si="16"/>
        <v>5.7124305857336334E-2</v>
      </c>
    </row>
    <row r="38" spans="1:36" x14ac:dyDescent="0.25">
      <c r="A38" s="1">
        <v>44835</v>
      </c>
      <c r="B38" s="54">
        <f t="shared" si="22"/>
        <v>11.39</v>
      </c>
      <c r="C38" s="56">
        <f t="shared" si="23"/>
        <v>9.0340000000000004E-2</v>
      </c>
      <c r="D38" s="54">
        <f t="shared" si="19"/>
        <v>1.46</v>
      </c>
      <c r="E38" s="56">
        <f t="shared" si="18"/>
        <v>3.7599999999999999E-3</v>
      </c>
      <c r="F38" s="40">
        <v>2.2599999999999999E-2</v>
      </c>
      <c r="G38" s="54">
        <v>0.75</v>
      </c>
      <c r="H38" s="56">
        <v>6.0440000000000001E-2</v>
      </c>
      <c r="I38" s="62">
        <v>5.79E-3</v>
      </c>
      <c r="J38" s="64">
        <v>-3.7523000000000001E-2</v>
      </c>
      <c r="K38" s="56">
        <f>+K37</f>
        <v>1.2999999999999999E-3</v>
      </c>
      <c r="L38" s="44">
        <v>0.02</v>
      </c>
      <c r="M38" s="58">
        <v>5.0720000000000001E-3</v>
      </c>
      <c r="N38" s="56">
        <v>0</v>
      </c>
      <c r="O38" s="44">
        <v>0</v>
      </c>
      <c r="Q38" s="1">
        <f t="shared" si="33"/>
        <v>44835</v>
      </c>
      <c r="R38" s="43">
        <f t="shared" si="28"/>
        <v>11.39</v>
      </c>
      <c r="S38" s="43">
        <f t="shared" si="21"/>
        <v>207.78200000000001</v>
      </c>
      <c r="T38" s="43">
        <f t="shared" si="34"/>
        <v>1.46</v>
      </c>
      <c r="U38" s="43">
        <f t="shared" si="29"/>
        <v>8.6479999999999997</v>
      </c>
      <c r="V38" s="43">
        <f t="shared" si="5"/>
        <v>8.4357575643944003</v>
      </c>
      <c r="W38" s="43">
        <f t="shared" si="30"/>
        <v>0.75</v>
      </c>
      <c r="X38" s="43">
        <f t="shared" si="24"/>
        <v>139.012</v>
      </c>
      <c r="Y38" s="43">
        <f t="shared" si="25"/>
        <v>13.317</v>
      </c>
      <c r="Z38" s="43">
        <f t="shared" si="9"/>
        <v>-8.2239909560000015</v>
      </c>
      <c r="AA38" s="43">
        <f t="shared" si="31"/>
        <v>2.9899999999999998</v>
      </c>
      <c r="AB38" s="43">
        <f t="shared" si="11"/>
        <v>7.6339873321678873</v>
      </c>
      <c r="AC38" s="43">
        <f t="shared" si="26"/>
        <v>11.6656</v>
      </c>
      <c r="AD38" s="67">
        <f t="shared" si="27"/>
        <v>0</v>
      </c>
      <c r="AE38" s="67">
        <f t="shared" si="35"/>
        <v>0</v>
      </c>
      <c r="AF38" s="42"/>
      <c r="AG38" s="42">
        <f t="shared" si="32"/>
        <v>404.86035394056228</v>
      </c>
      <c r="AH38" s="44">
        <f t="shared" si="16"/>
        <v>-1.9857931839760046E-3</v>
      </c>
    </row>
    <row r="39" spans="1:36" x14ac:dyDescent="0.25">
      <c r="A39" s="1">
        <v>44927</v>
      </c>
      <c r="B39" s="54">
        <f t="shared" si="22"/>
        <v>11.39</v>
      </c>
      <c r="C39" s="56">
        <f t="shared" si="23"/>
        <v>9.0340000000000004E-2</v>
      </c>
      <c r="D39" s="54">
        <f t="shared" si="19"/>
        <v>1.46</v>
      </c>
      <c r="E39" s="56">
        <f t="shared" si="18"/>
        <v>3.7599999999999999E-3</v>
      </c>
      <c r="F39" s="40">
        <v>2.4299999999999999E-2</v>
      </c>
      <c r="G39" s="54">
        <v>0.75</v>
      </c>
      <c r="H39" s="56">
        <v>6.3649999999999998E-2</v>
      </c>
      <c r="I39" s="62">
        <v>5.79E-3</v>
      </c>
      <c r="J39" s="64">
        <v>-3.7523000000000001E-2</v>
      </c>
      <c r="K39" s="56">
        <f>+Riders!K47</f>
        <v>1.49E-3</v>
      </c>
      <c r="L39" s="44">
        <v>0.02</v>
      </c>
      <c r="M39" s="58">
        <v>5.0720000000000001E-3</v>
      </c>
      <c r="N39" s="56">
        <v>0</v>
      </c>
      <c r="O39" s="44">
        <v>0</v>
      </c>
      <c r="Q39" s="1">
        <f t="shared" si="33"/>
        <v>44927</v>
      </c>
      <c r="R39" s="43">
        <f t="shared" si="28"/>
        <v>11.39</v>
      </c>
      <c r="S39" s="43">
        <f t="shared" si="21"/>
        <v>207.78200000000001</v>
      </c>
      <c r="T39" s="43">
        <f t="shared" si="34"/>
        <v>1.46</v>
      </c>
      <c r="U39" s="43">
        <f t="shared" si="29"/>
        <v>8.6479999999999997</v>
      </c>
      <c r="V39" s="43">
        <f t="shared" si="5"/>
        <v>9.2603316997692016</v>
      </c>
      <c r="W39" s="43">
        <f t="shared" si="30"/>
        <v>0.75</v>
      </c>
      <c r="X39" s="43">
        <f t="shared" si="24"/>
        <v>146.39499999999998</v>
      </c>
      <c r="Y39" s="43">
        <f t="shared" si="25"/>
        <v>13.317</v>
      </c>
      <c r="Z39" s="43">
        <f t="shared" si="9"/>
        <v>-8.2239909560000015</v>
      </c>
      <c r="AA39" s="43">
        <f t="shared" si="31"/>
        <v>3.427</v>
      </c>
      <c r="AB39" s="43">
        <f t="shared" si="11"/>
        <v>7.8068788148753843</v>
      </c>
      <c r="AC39" s="43">
        <f t="shared" si="26"/>
        <v>11.6656</v>
      </c>
      <c r="AD39" s="67">
        <f t="shared" si="27"/>
        <v>0</v>
      </c>
      <c r="AE39" s="67">
        <f t="shared" si="35"/>
        <v>0</v>
      </c>
      <c r="AF39" s="42"/>
      <c r="AG39" s="42">
        <f t="shared" si="32"/>
        <v>413.67781955864461</v>
      </c>
      <c r="AH39" s="48">
        <f t="shared" si="16"/>
        <v>2.1779029564788735E-2</v>
      </c>
    </row>
    <row r="40" spans="1:36" x14ac:dyDescent="0.25">
      <c r="A40" s="1">
        <v>45017</v>
      </c>
      <c r="B40" s="54">
        <f t="shared" si="22"/>
        <v>11.39</v>
      </c>
      <c r="C40" s="56">
        <f t="shared" si="23"/>
        <v>9.0340000000000004E-2</v>
      </c>
      <c r="D40" s="54">
        <f t="shared" si="19"/>
        <v>1.46</v>
      </c>
      <c r="E40" s="56">
        <f t="shared" si="18"/>
        <v>3.7599999999999999E-3</v>
      </c>
      <c r="F40" s="40">
        <v>2.4299999999999999E-2</v>
      </c>
      <c r="G40" s="54">
        <v>0.75</v>
      </c>
      <c r="H40" s="56">
        <v>6.0359999999999997E-2</v>
      </c>
      <c r="I40" s="62">
        <v>5.79E-3</v>
      </c>
      <c r="J40" s="64">
        <v>-3.7523000000000001E-2</v>
      </c>
      <c r="K40" s="56">
        <f t="shared" ref="K40:K45" si="36">+K39</f>
        <v>1.49E-3</v>
      </c>
      <c r="L40" s="44">
        <v>0.02</v>
      </c>
      <c r="M40" s="58">
        <v>5.0720000000000001E-3</v>
      </c>
      <c r="N40" s="56">
        <v>0</v>
      </c>
      <c r="O40" s="44">
        <v>0</v>
      </c>
      <c r="P40" s="41"/>
      <c r="Q40" s="1">
        <f t="shared" si="33"/>
        <v>45017</v>
      </c>
      <c r="R40" s="43">
        <f t="shared" si="28"/>
        <v>11.39</v>
      </c>
      <c r="S40" s="43">
        <f t="shared" si="21"/>
        <v>207.78200000000001</v>
      </c>
      <c r="T40" s="43">
        <f t="shared" si="34"/>
        <v>1.46</v>
      </c>
      <c r="U40" s="43">
        <f t="shared" si="29"/>
        <v>8.6479999999999997</v>
      </c>
      <c r="V40" s="43">
        <f t="shared" si="5"/>
        <v>9.0764535997692004</v>
      </c>
      <c r="W40" s="43">
        <f t="shared" si="30"/>
        <v>0.75</v>
      </c>
      <c r="X40" s="43">
        <f t="shared" si="24"/>
        <v>138.828</v>
      </c>
      <c r="Y40" s="43">
        <f t="shared" si="25"/>
        <v>13.317</v>
      </c>
      <c r="Z40" s="43">
        <f t="shared" si="9"/>
        <v>-8.2239909560000015</v>
      </c>
      <c r="AA40" s="43">
        <f t="shared" si="31"/>
        <v>3.427</v>
      </c>
      <c r="AB40" s="43">
        <f t="shared" si="11"/>
        <v>7.651861252875384</v>
      </c>
      <c r="AC40" s="43">
        <f t="shared" si="26"/>
        <v>11.6656</v>
      </c>
      <c r="AD40" s="67">
        <f t="shared" si="27"/>
        <v>0</v>
      </c>
      <c r="AE40" s="67">
        <f t="shared" si="35"/>
        <v>0</v>
      </c>
      <c r="AF40" s="42"/>
      <c r="AG40" s="42">
        <f t="shared" si="32"/>
        <v>405.77192389664458</v>
      </c>
      <c r="AH40" s="44">
        <f t="shared" si="16"/>
        <v>-1.9111238959910595E-2</v>
      </c>
    </row>
    <row r="41" spans="1:36" x14ac:dyDescent="0.25">
      <c r="A41" s="1">
        <v>45078</v>
      </c>
      <c r="B41" s="54">
        <f t="shared" si="22"/>
        <v>11.39</v>
      </c>
      <c r="C41" s="56">
        <f t="shared" si="23"/>
        <v>9.0340000000000004E-2</v>
      </c>
      <c r="D41" s="54">
        <f t="shared" si="19"/>
        <v>1.46</v>
      </c>
      <c r="E41" s="56">
        <f t="shared" si="18"/>
        <v>3.7599999999999999E-3</v>
      </c>
      <c r="F41" s="40">
        <v>2.4299999999999999E-2</v>
      </c>
      <c r="G41" s="54">
        <v>0.75</v>
      </c>
      <c r="H41" s="56">
        <v>6.0359999999999997E-2</v>
      </c>
      <c r="I41" s="62">
        <v>5.79E-3</v>
      </c>
      <c r="J41" s="64">
        <v>-3.7523000000000001E-2</v>
      </c>
      <c r="K41" s="56">
        <f t="shared" si="36"/>
        <v>1.49E-3</v>
      </c>
      <c r="L41" s="44">
        <v>0.02</v>
      </c>
      <c r="M41" s="58">
        <v>5.0720000000000001E-3</v>
      </c>
      <c r="N41" s="56">
        <v>1.7000000000000001E-4</v>
      </c>
      <c r="O41" s="44">
        <v>0</v>
      </c>
      <c r="P41" s="41"/>
      <c r="Q41" s="1">
        <f t="shared" si="33"/>
        <v>45078</v>
      </c>
      <c r="R41" s="43">
        <f t="shared" si="28"/>
        <v>11.39</v>
      </c>
      <c r="S41" s="43">
        <f t="shared" si="21"/>
        <v>207.78200000000001</v>
      </c>
      <c r="T41" s="43">
        <f t="shared" si="34"/>
        <v>1.46</v>
      </c>
      <c r="U41" s="43">
        <f t="shared" si="29"/>
        <v>8.6479999999999997</v>
      </c>
      <c r="V41" s="43">
        <f t="shared" si="5"/>
        <v>9.0859548997692023</v>
      </c>
      <c r="W41" s="43">
        <f t="shared" si="30"/>
        <v>0.75</v>
      </c>
      <c r="X41" s="43">
        <f t="shared" si="24"/>
        <v>138.828</v>
      </c>
      <c r="Y41" s="43">
        <f t="shared" si="25"/>
        <v>13.317</v>
      </c>
      <c r="Z41" s="43">
        <f t="shared" si="9"/>
        <v>-8.2239909560000015</v>
      </c>
      <c r="AA41" s="43">
        <f t="shared" si="31"/>
        <v>3.427</v>
      </c>
      <c r="AB41" s="43">
        <f t="shared" si="11"/>
        <v>7.6520512788753843</v>
      </c>
      <c r="AC41" s="43">
        <f t="shared" si="26"/>
        <v>11.6656</v>
      </c>
      <c r="AD41" s="67">
        <f t="shared" si="27"/>
        <v>0.39100000000000001</v>
      </c>
      <c r="AE41" s="67">
        <f t="shared" si="35"/>
        <v>0</v>
      </c>
      <c r="AF41" s="42"/>
      <c r="AG41" s="42">
        <f t="shared" si="32"/>
        <v>406.17261522264459</v>
      </c>
      <c r="AH41" s="44">
        <f t="shared" si="16"/>
        <v>9.8747917833289021E-4</v>
      </c>
    </row>
    <row r="42" spans="1:36" x14ac:dyDescent="0.25">
      <c r="A42" s="1">
        <v>45108</v>
      </c>
      <c r="B42" s="54">
        <f t="shared" si="22"/>
        <v>11.39</v>
      </c>
      <c r="C42" s="56">
        <f t="shared" si="23"/>
        <v>9.0340000000000004E-2</v>
      </c>
      <c r="D42" s="54">
        <f t="shared" si="19"/>
        <v>1.46</v>
      </c>
      <c r="E42" s="56">
        <f t="shared" si="18"/>
        <v>3.7599999999999999E-3</v>
      </c>
      <c r="F42" s="40">
        <v>2.1000000000000001E-2</v>
      </c>
      <c r="G42" s="54">
        <v>0.75</v>
      </c>
      <c r="H42" s="56">
        <v>5.1580000000000001E-2</v>
      </c>
      <c r="I42" s="62">
        <v>5.79E-3</v>
      </c>
      <c r="J42" s="64">
        <v>-3.7523000000000001E-2</v>
      </c>
      <c r="K42" s="56">
        <f t="shared" si="36"/>
        <v>1.49E-3</v>
      </c>
      <c r="L42" s="44">
        <v>0.02</v>
      </c>
      <c r="M42" s="58">
        <v>5.0720000000000001E-3</v>
      </c>
      <c r="N42" s="56">
        <f>+N41</f>
        <v>1.7000000000000001E-4</v>
      </c>
      <c r="O42" s="44">
        <v>0</v>
      </c>
      <c r="P42" s="41"/>
      <c r="Q42" s="1">
        <f t="shared" si="33"/>
        <v>45108</v>
      </c>
      <c r="R42" s="43">
        <f t="shared" si="28"/>
        <v>11.39</v>
      </c>
      <c r="S42" s="43">
        <f t="shared" si="21"/>
        <v>207.78200000000001</v>
      </c>
      <c r="T42" s="43">
        <f t="shared" si="34"/>
        <v>1.46</v>
      </c>
      <c r="U42" s="43">
        <f t="shared" si="29"/>
        <v>8.6479999999999997</v>
      </c>
      <c r="V42" s="43">
        <f t="shared" si="5"/>
        <v>7.4279857899240023</v>
      </c>
      <c r="W42" s="43">
        <f t="shared" si="30"/>
        <v>0.75</v>
      </c>
      <c r="X42" s="43">
        <f t="shared" si="24"/>
        <v>118.634</v>
      </c>
      <c r="Y42" s="43">
        <f t="shared" si="25"/>
        <v>13.317</v>
      </c>
      <c r="Z42" s="43">
        <f t="shared" si="9"/>
        <v>-8.2239909560000015</v>
      </c>
      <c r="AA42" s="43">
        <f t="shared" si="31"/>
        <v>3.427</v>
      </c>
      <c r="AB42" s="43">
        <f t="shared" si="11"/>
        <v>7.2150118966784795</v>
      </c>
      <c r="AC42" s="43">
        <f t="shared" si="26"/>
        <v>11.6656</v>
      </c>
      <c r="AD42" s="67">
        <f t="shared" si="27"/>
        <v>0.39100000000000001</v>
      </c>
      <c r="AE42" s="67">
        <f t="shared" si="35"/>
        <v>0</v>
      </c>
      <c r="AF42" s="42"/>
      <c r="AG42" s="42">
        <f t="shared" si="32"/>
        <v>383.88360673060254</v>
      </c>
      <c r="AH42" s="44">
        <f t="shared" si="16"/>
        <v>-5.4875704704573147E-2</v>
      </c>
    </row>
    <row r="43" spans="1:36" x14ac:dyDescent="0.25">
      <c r="A43" s="1">
        <v>45109</v>
      </c>
      <c r="B43" s="54">
        <f t="shared" si="22"/>
        <v>11.39</v>
      </c>
      <c r="C43" s="56">
        <f t="shared" si="23"/>
        <v>9.0340000000000004E-2</v>
      </c>
      <c r="D43" s="54">
        <f t="shared" si="19"/>
        <v>1.46</v>
      </c>
      <c r="E43" s="56">
        <f t="shared" si="18"/>
        <v>3.7599999999999999E-3</v>
      </c>
      <c r="F43" s="40">
        <v>2.1499999999999998E-2</v>
      </c>
      <c r="G43" s="54">
        <v>0.75</v>
      </c>
      <c r="H43" s="56">
        <v>5.1580000000000001E-2</v>
      </c>
      <c r="I43" s="62">
        <v>5.79E-3</v>
      </c>
      <c r="J43" s="64">
        <v>-3.7523000000000001E-2</v>
      </c>
      <c r="K43" s="56">
        <f t="shared" si="36"/>
        <v>1.49E-3</v>
      </c>
      <c r="L43" s="44">
        <v>0.02</v>
      </c>
      <c r="M43" s="58">
        <v>5.0720000000000001E-3</v>
      </c>
      <c r="N43" s="56">
        <f t="shared" ref="N43:N54" si="37">+N42</f>
        <v>1.7000000000000001E-4</v>
      </c>
      <c r="O43" s="44">
        <v>0</v>
      </c>
      <c r="P43" s="41"/>
      <c r="Q43" s="1">
        <f t="shared" si="33"/>
        <v>45109</v>
      </c>
      <c r="R43" s="43">
        <f t="shared" si="28"/>
        <v>11.39</v>
      </c>
      <c r="S43" s="43">
        <f t="shared" si="21"/>
        <v>207.78200000000001</v>
      </c>
      <c r="T43" s="43">
        <f t="shared" si="34"/>
        <v>1.46</v>
      </c>
      <c r="U43" s="43">
        <f t="shared" si="29"/>
        <v>8.6479999999999997</v>
      </c>
      <c r="V43" s="43">
        <f t="shared" si="5"/>
        <v>7.6048425944460005</v>
      </c>
      <c r="W43" s="43">
        <f t="shared" si="30"/>
        <v>0.75</v>
      </c>
      <c r="X43" s="43">
        <f t="shared" si="24"/>
        <v>118.634</v>
      </c>
      <c r="Y43" s="43">
        <f t="shared" si="25"/>
        <v>13.317</v>
      </c>
      <c r="Z43" s="43">
        <f t="shared" si="9"/>
        <v>-8.2239909560000015</v>
      </c>
      <c r="AA43" s="43">
        <f t="shared" si="31"/>
        <v>3.427</v>
      </c>
      <c r="AB43" s="43">
        <f t="shared" si="11"/>
        <v>7.2185490327689195</v>
      </c>
      <c r="AC43" s="43">
        <f t="shared" si="26"/>
        <v>11.6656</v>
      </c>
      <c r="AD43" s="67">
        <f t="shared" si="27"/>
        <v>0.39100000000000001</v>
      </c>
      <c r="AE43" s="67">
        <f t="shared" si="35"/>
        <v>0</v>
      </c>
      <c r="AF43" s="42"/>
      <c r="AG43" s="42">
        <f t="shared" si="32"/>
        <v>384.06400067121496</v>
      </c>
      <c r="AH43" s="44">
        <f t="shared" si="16"/>
        <v>4.6991832276655003E-4</v>
      </c>
    </row>
    <row r="44" spans="1:36" x14ac:dyDescent="0.25">
      <c r="A44" s="1">
        <v>45177</v>
      </c>
      <c r="B44" s="54">
        <f t="shared" si="22"/>
        <v>11.39</v>
      </c>
      <c r="C44" s="56">
        <f t="shared" si="23"/>
        <v>9.0340000000000004E-2</v>
      </c>
      <c r="D44" s="54">
        <f t="shared" si="19"/>
        <v>1.46</v>
      </c>
      <c r="E44" s="56">
        <f t="shared" si="18"/>
        <v>3.7599999999999999E-3</v>
      </c>
      <c r="F44" s="40">
        <f t="shared" ref="F44:M45" si="38">+F43</f>
        <v>2.1499999999999998E-2</v>
      </c>
      <c r="G44" s="54">
        <f t="shared" si="38"/>
        <v>0.75</v>
      </c>
      <c r="H44" s="56">
        <f t="shared" si="38"/>
        <v>5.1580000000000001E-2</v>
      </c>
      <c r="I44" s="56">
        <f t="shared" si="38"/>
        <v>5.79E-3</v>
      </c>
      <c r="J44" s="63">
        <f t="shared" si="38"/>
        <v>-3.7523000000000001E-2</v>
      </c>
      <c r="K44" s="56">
        <f t="shared" si="36"/>
        <v>1.49E-3</v>
      </c>
      <c r="L44" s="44">
        <f t="shared" si="38"/>
        <v>0.02</v>
      </c>
      <c r="M44" s="58">
        <f>+Riders!O14</f>
        <v>8.7220000000000006E-3</v>
      </c>
      <c r="N44" s="56">
        <f t="shared" si="37"/>
        <v>1.7000000000000001E-4</v>
      </c>
      <c r="O44" s="44">
        <v>0</v>
      </c>
      <c r="Q44" s="1">
        <f t="shared" si="33"/>
        <v>45177</v>
      </c>
      <c r="R44" s="43">
        <f t="shared" si="28"/>
        <v>11.39</v>
      </c>
      <c r="S44" s="43">
        <f t="shared" si="21"/>
        <v>207.78200000000001</v>
      </c>
      <c r="T44" s="43">
        <f t="shared" si="34"/>
        <v>1.46</v>
      </c>
      <c r="U44" s="43">
        <f t="shared" si="29"/>
        <v>8.6479999999999997</v>
      </c>
      <c r="V44" s="43">
        <f t="shared" si="5"/>
        <v>7.785335094446002</v>
      </c>
      <c r="W44" s="43">
        <f t="shared" si="30"/>
        <v>0.75</v>
      </c>
      <c r="X44" s="43">
        <f t="shared" si="24"/>
        <v>118.634</v>
      </c>
      <c r="Y44" s="43">
        <f t="shared" si="25"/>
        <v>13.317</v>
      </c>
      <c r="Z44" s="43">
        <f t="shared" si="9"/>
        <v>-8.2239909560000015</v>
      </c>
      <c r="AA44" s="43">
        <f t="shared" si="31"/>
        <v>3.427</v>
      </c>
      <c r="AB44" s="43">
        <f t="shared" si="11"/>
        <v>7.3900588827689209</v>
      </c>
      <c r="AC44" s="43">
        <f t="shared" si="26"/>
        <v>20.060600000000001</v>
      </c>
      <c r="AD44" s="67">
        <f t="shared" si="27"/>
        <v>0.39100000000000001</v>
      </c>
      <c r="AE44" s="67">
        <f t="shared" si="35"/>
        <v>0</v>
      </c>
      <c r="AF44" s="42"/>
      <c r="AG44" s="42">
        <f t="shared" si="32"/>
        <v>392.81100302121501</v>
      </c>
      <c r="AH44" s="44">
        <f t="shared" si="16"/>
        <v>2.2774856103965055E-2</v>
      </c>
    </row>
    <row r="45" spans="1:36" x14ac:dyDescent="0.25">
      <c r="A45" s="1">
        <v>45200</v>
      </c>
      <c r="B45" s="54">
        <f t="shared" si="22"/>
        <v>11.39</v>
      </c>
      <c r="C45" s="56">
        <f t="shared" si="23"/>
        <v>9.0340000000000004E-2</v>
      </c>
      <c r="D45" s="54">
        <f t="shared" si="19"/>
        <v>1.46</v>
      </c>
      <c r="E45" s="56">
        <f t="shared" si="18"/>
        <v>3.7599999999999999E-3</v>
      </c>
      <c r="F45" s="40">
        <f t="shared" si="38"/>
        <v>2.1499999999999998E-2</v>
      </c>
      <c r="G45" s="54">
        <v>0.79</v>
      </c>
      <c r="H45" s="56">
        <f>+H44</f>
        <v>5.1580000000000001E-2</v>
      </c>
      <c r="I45" s="56">
        <f t="shared" si="38"/>
        <v>5.79E-3</v>
      </c>
      <c r="J45" s="63">
        <f t="shared" si="38"/>
        <v>-3.7523000000000001E-2</v>
      </c>
      <c r="K45" s="56">
        <f t="shared" si="36"/>
        <v>1.49E-3</v>
      </c>
      <c r="L45" s="44">
        <f t="shared" si="38"/>
        <v>0.02</v>
      </c>
      <c r="M45" s="58">
        <f t="shared" si="38"/>
        <v>8.7220000000000006E-3</v>
      </c>
      <c r="N45" s="56">
        <f t="shared" si="37"/>
        <v>1.7000000000000001E-4</v>
      </c>
      <c r="O45" s="44">
        <v>0</v>
      </c>
      <c r="Q45" s="1">
        <f t="shared" si="33"/>
        <v>45200</v>
      </c>
      <c r="R45" s="43">
        <f t="shared" si="28"/>
        <v>11.39</v>
      </c>
      <c r="S45" s="43">
        <f t="shared" si="21"/>
        <v>207.78200000000001</v>
      </c>
      <c r="T45" s="43">
        <f t="shared" si="34"/>
        <v>1.46</v>
      </c>
      <c r="U45" s="43">
        <f t="shared" si="29"/>
        <v>8.6479999999999997</v>
      </c>
      <c r="V45" s="43">
        <f t="shared" si="5"/>
        <v>7.785335094446002</v>
      </c>
      <c r="W45" s="43">
        <f t="shared" si="30"/>
        <v>0.79</v>
      </c>
      <c r="X45" s="43">
        <f t="shared" si="24"/>
        <v>118.634</v>
      </c>
      <c r="Y45" s="43">
        <f t="shared" si="25"/>
        <v>13.317</v>
      </c>
      <c r="Z45" s="43">
        <f t="shared" si="9"/>
        <v>-8.2239909560000015</v>
      </c>
      <c r="AA45" s="43">
        <f t="shared" si="31"/>
        <v>3.427</v>
      </c>
      <c r="AB45" s="43">
        <f t="shared" si="11"/>
        <v>7.3900588827689209</v>
      </c>
      <c r="AC45" s="43">
        <f t="shared" si="26"/>
        <v>20.060600000000001</v>
      </c>
      <c r="AD45" s="67">
        <f t="shared" si="27"/>
        <v>0.39100000000000001</v>
      </c>
      <c r="AE45" s="67">
        <f t="shared" si="35"/>
        <v>0</v>
      </c>
      <c r="AF45" s="42"/>
      <c r="AG45" s="42">
        <f t="shared" si="32"/>
        <v>392.85100302121498</v>
      </c>
      <c r="AH45" s="44">
        <f t="shared" si="16"/>
        <v>1.0183014144795555E-4</v>
      </c>
    </row>
    <row r="46" spans="1:36" x14ac:dyDescent="0.25">
      <c r="A46" s="1">
        <v>45292</v>
      </c>
      <c r="B46" s="54">
        <f t="shared" si="22"/>
        <v>11.39</v>
      </c>
      <c r="C46" s="56">
        <f t="shared" si="23"/>
        <v>9.0340000000000004E-2</v>
      </c>
      <c r="D46" s="54">
        <f t="shared" si="19"/>
        <v>1.46</v>
      </c>
      <c r="E46" s="56">
        <f t="shared" si="18"/>
        <v>3.7599999999999999E-3</v>
      </c>
      <c r="F46" s="40">
        <v>2.2800000000000001E-2</v>
      </c>
      <c r="G46" s="54">
        <f>+G45</f>
        <v>0.79</v>
      </c>
      <c r="H46" s="56">
        <f>+Riders!G39</f>
        <v>4.5589999999999999E-2</v>
      </c>
      <c r="I46" s="56">
        <f>+I45</f>
        <v>5.79E-3</v>
      </c>
      <c r="J46" s="63">
        <f>+J45</f>
        <v>-3.7523000000000001E-2</v>
      </c>
      <c r="K46" s="56">
        <f>+Riders!K52</f>
        <v>1.65E-3</v>
      </c>
      <c r="L46" s="44">
        <f t="shared" ref="L46:M49" si="39">+L45</f>
        <v>0.02</v>
      </c>
      <c r="M46" s="58">
        <f>+M45</f>
        <v>8.7220000000000006E-3</v>
      </c>
      <c r="N46" s="56">
        <f t="shared" si="37"/>
        <v>1.7000000000000001E-4</v>
      </c>
      <c r="O46" s="44">
        <v>0</v>
      </c>
      <c r="Q46" s="1">
        <f t="shared" si="33"/>
        <v>45292</v>
      </c>
      <c r="R46" s="43">
        <f t="shared" si="28"/>
        <v>11.39</v>
      </c>
      <c r="S46" s="43">
        <f t="shared" si="21"/>
        <v>207.78200000000001</v>
      </c>
      <c r="T46" s="43">
        <f t="shared" si="34"/>
        <v>1.46</v>
      </c>
      <c r="U46" s="43">
        <f t="shared" si="29"/>
        <v>8.6479999999999997</v>
      </c>
      <c r="V46" s="43">
        <f t="shared" si="5"/>
        <v>7.9503510862032032</v>
      </c>
      <c r="W46" s="43">
        <f t="shared" si="30"/>
        <v>0.79</v>
      </c>
      <c r="X46" s="43">
        <f t="shared" si="24"/>
        <v>104.857</v>
      </c>
      <c r="Y46" s="43">
        <f t="shared" si="25"/>
        <v>13.317</v>
      </c>
      <c r="Z46" s="43">
        <f t="shared" si="9"/>
        <v>-8.2239909560000015</v>
      </c>
      <c r="AA46" s="43">
        <f t="shared" si="31"/>
        <v>3.7949999999999999</v>
      </c>
      <c r="AB46" s="43">
        <f t="shared" si="11"/>
        <v>7.1251792026040652</v>
      </c>
      <c r="AC46" s="43">
        <f t="shared" si="26"/>
        <v>20.060600000000001</v>
      </c>
      <c r="AD46" s="67">
        <f t="shared" si="27"/>
        <v>0.39100000000000001</v>
      </c>
      <c r="AE46" s="67">
        <f t="shared" si="35"/>
        <v>0</v>
      </c>
      <c r="AF46" s="42"/>
      <c r="AG46" s="42">
        <f t="shared" si="32"/>
        <v>379.34213933280733</v>
      </c>
      <c r="AH46" s="44">
        <f t="shared" si="16"/>
        <v>-3.4386735898643307E-2</v>
      </c>
    </row>
    <row r="47" spans="1:36" x14ac:dyDescent="0.25">
      <c r="A47" s="1">
        <v>45323</v>
      </c>
      <c r="B47" s="54">
        <f t="shared" si="22"/>
        <v>11.39</v>
      </c>
      <c r="C47" s="56">
        <f t="shared" si="23"/>
        <v>9.0340000000000004E-2</v>
      </c>
      <c r="D47" s="54">
        <f t="shared" si="19"/>
        <v>1.46</v>
      </c>
      <c r="E47" s="56">
        <f t="shared" si="18"/>
        <v>3.7599999999999999E-3</v>
      </c>
      <c r="F47" s="40">
        <v>2.2800000000000001E-2</v>
      </c>
      <c r="G47" s="54">
        <f>+G46</f>
        <v>0.79</v>
      </c>
      <c r="H47" s="56">
        <f>+H46</f>
        <v>4.5589999999999999E-2</v>
      </c>
      <c r="I47" s="56">
        <f>+I46</f>
        <v>5.79E-3</v>
      </c>
      <c r="J47" s="63">
        <f>+J46</f>
        <v>-3.7523000000000001E-2</v>
      </c>
      <c r="K47" s="56">
        <f>+K46</f>
        <v>1.65E-3</v>
      </c>
      <c r="L47" s="44">
        <f t="shared" si="39"/>
        <v>0.02</v>
      </c>
      <c r="M47" s="58">
        <f>+Riders!O15</f>
        <v>8.3149999999999995E-3</v>
      </c>
      <c r="N47" s="56">
        <f>+N46</f>
        <v>1.7000000000000001E-4</v>
      </c>
      <c r="O47" s="44">
        <v>0</v>
      </c>
      <c r="Q47" s="1">
        <f t="shared" si="33"/>
        <v>45323</v>
      </c>
      <c r="R47" s="43">
        <f t="shared" ref="R47" si="40">+B47</f>
        <v>11.39</v>
      </c>
      <c r="S47" s="43">
        <f t="shared" ref="S47" si="41">+$V$1*C47</f>
        <v>207.78200000000001</v>
      </c>
      <c r="T47" s="43">
        <f t="shared" si="34"/>
        <v>1.46</v>
      </c>
      <c r="U47" s="43">
        <f t="shared" ref="U47" si="42">+$V$1*E47</f>
        <v>8.6479999999999997</v>
      </c>
      <c r="V47" s="43">
        <f t="shared" si="5"/>
        <v>7.9290080062032029</v>
      </c>
      <c r="W47" s="43">
        <f t="shared" ref="W47" si="43">+G47</f>
        <v>0.79</v>
      </c>
      <c r="X47" s="43">
        <f>+$V$1*H47</f>
        <v>104.857</v>
      </c>
      <c r="Y47" s="43">
        <f t="shared" ref="Y47" si="44">+$V$1*I47</f>
        <v>13.317</v>
      </c>
      <c r="Z47" s="43">
        <f t="shared" ref="Z47" si="45">+J47*(R47+S47)</f>
        <v>-8.2239909560000015</v>
      </c>
      <c r="AA47" s="43">
        <f>+$V$1*K47</f>
        <v>3.7949999999999999</v>
      </c>
      <c r="AB47" s="43">
        <f t="shared" ref="AB47" si="46">+L47*(R47+S47+U47+X47+Z47+AA47+AC47+V47)</f>
        <v>7.1060303410040646</v>
      </c>
      <c r="AC47" s="43">
        <f t="shared" ref="AC47" si="47">+$V$1*M47</f>
        <v>19.124499999999998</v>
      </c>
      <c r="AD47" s="67">
        <f>+$V$1*N47</f>
        <v>0.39100000000000001</v>
      </c>
      <c r="AE47" s="67">
        <f t="shared" si="35"/>
        <v>0</v>
      </c>
      <c r="AF47" s="42"/>
      <c r="AG47" s="42">
        <f t="shared" ref="AG47" si="48">SUM(R47:AF47)</f>
        <v>378.36554739120726</v>
      </c>
      <c r="AH47" s="44">
        <f t="shared" ref="AH47" si="49">+(AG47-AG46)/AG46</f>
        <v>-2.5744356883675556E-3</v>
      </c>
    </row>
    <row r="48" spans="1:36" x14ac:dyDescent="0.25">
      <c r="A48" s="1">
        <v>45383</v>
      </c>
      <c r="B48" s="54">
        <f t="shared" ref="B48:G48" si="50">+B46</f>
        <v>11.39</v>
      </c>
      <c r="C48" s="56">
        <f t="shared" si="50"/>
        <v>9.0340000000000004E-2</v>
      </c>
      <c r="D48" s="54">
        <f t="shared" si="50"/>
        <v>1.46</v>
      </c>
      <c r="E48" s="56">
        <f t="shared" si="50"/>
        <v>3.7599999999999999E-3</v>
      </c>
      <c r="F48" s="40">
        <f t="shared" si="50"/>
        <v>2.2800000000000001E-2</v>
      </c>
      <c r="G48" s="54">
        <f t="shared" si="50"/>
        <v>0.79</v>
      </c>
      <c r="H48" s="56">
        <v>4.308E-2</v>
      </c>
      <c r="I48" s="56">
        <f>+I46</f>
        <v>5.79E-3</v>
      </c>
      <c r="J48" s="63">
        <f>+J46</f>
        <v>-3.7523000000000001E-2</v>
      </c>
      <c r="K48" s="56">
        <f>+K46</f>
        <v>1.65E-3</v>
      </c>
      <c r="L48" s="44">
        <f>+L46</f>
        <v>0.02</v>
      </c>
      <c r="M48" s="58">
        <f>+M47</f>
        <v>8.3149999999999995E-3</v>
      </c>
      <c r="N48" s="56">
        <f>+N46</f>
        <v>1.7000000000000001E-4</v>
      </c>
      <c r="O48" s="44">
        <v>0</v>
      </c>
      <c r="Q48" s="1">
        <f t="shared" si="33"/>
        <v>45383</v>
      </c>
      <c r="R48" s="42">
        <f>+R46</f>
        <v>11.39</v>
      </c>
      <c r="S48" s="43">
        <f t="shared" si="21"/>
        <v>207.78200000000001</v>
      </c>
      <c r="T48" s="43">
        <f t="shared" si="34"/>
        <v>1.46</v>
      </c>
      <c r="U48" s="43">
        <f t="shared" si="29"/>
        <v>8.6479999999999997</v>
      </c>
      <c r="V48" s="43">
        <f t="shared" si="5"/>
        <v>7.7973836062032023</v>
      </c>
      <c r="W48" s="43">
        <f t="shared" si="30"/>
        <v>0.79</v>
      </c>
      <c r="X48" s="43">
        <f t="shared" ref="X48:X49" si="51">+$V$1*H48</f>
        <v>99.084000000000003</v>
      </c>
      <c r="Y48" s="43">
        <f>+$V$1*I48</f>
        <v>13.317</v>
      </c>
      <c r="Z48" s="43">
        <f>+J48*(R48+S48)</f>
        <v>-8.2239909560000015</v>
      </c>
      <c r="AA48" s="43">
        <f t="shared" si="31"/>
        <v>3.7949999999999999</v>
      </c>
      <c r="AB48" s="43">
        <f>+L48*(R48+S48+U48+X48+Z48+AA48+AC48+V48)</f>
        <v>6.9879378530040643</v>
      </c>
      <c r="AC48" s="43">
        <f t="shared" ref="AC48:AC53" si="52">+$V$1*M48</f>
        <v>19.124499999999998</v>
      </c>
      <c r="AD48" s="67">
        <f>+$V$1*N48</f>
        <v>0.39100000000000001</v>
      </c>
      <c r="AE48" s="67">
        <f t="shared" si="35"/>
        <v>0</v>
      </c>
      <c r="AG48" s="42">
        <f t="shared" si="32"/>
        <v>372.34283050320727</v>
      </c>
      <c r="AH48" s="44">
        <f>+(AG48-AG46)/AG46</f>
        <v>-1.8451176665768159E-2</v>
      </c>
    </row>
    <row r="49" spans="1:35" x14ac:dyDescent="0.25">
      <c r="A49" s="1">
        <v>45392</v>
      </c>
      <c r="B49" s="54">
        <f t="shared" si="22"/>
        <v>11.39</v>
      </c>
      <c r="C49" s="56">
        <f t="shared" si="23"/>
        <v>9.0340000000000004E-2</v>
      </c>
      <c r="D49" s="54">
        <v>5.36</v>
      </c>
      <c r="E49" s="56">
        <f t="shared" si="18"/>
        <v>3.7599999999999999E-3</v>
      </c>
      <c r="F49" s="40">
        <f>+F46</f>
        <v>2.2800000000000001E-2</v>
      </c>
      <c r="G49" s="54">
        <f>+G48</f>
        <v>0.79</v>
      </c>
      <c r="H49" s="56">
        <f>+H48</f>
        <v>4.308E-2</v>
      </c>
      <c r="I49" s="56">
        <v>0</v>
      </c>
      <c r="J49" s="63">
        <f>+J48</f>
        <v>-3.7523000000000001E-2</v>
      </c>
      <c r="K49" s="56">
        <f>+K48</f>
        <v>1.65E-3</v>
      </c>
      <c r="L49" s="44">
        <f t="shared" si="39"/>
        <v>0.02</v>
      </c>
      <c r="M49" s="58">
        <f t="shared" si="39"/>
        <v>8.3149999999999995E-3</v>
      </c>
      <c r="N49" s="56">
        <f t="shared" si="37"/>
        <v>1.7000000000000001E-4</v>
      </c>
      <c r="O49" s="44">
        <v>0</v>
      </c>
      <c r="Q49" s="1">
        <f t="shared" si="33"/>
        <v>45392</v>
      </c>
      <c r="R49" s="42">
        <f t="shared" ref="R49:R62" si="53">+R48</f>
        <v>11.39</v>
      </c>
      <c r="S49" s="43">
        <f t="shared" si="21"/>
        <v>207.78200000000001</v>
      </c>
      <c r="T49" s="43">
        <f t="shared" si="34"/>
        <v>5.36</v>
      </c>
      <c r="U49" s="43">
        <f t="shared" si="29"/>
        <v>8.6479999999999997</v>
      </c>
      <c r="V49" s="43">
        <f t="shared" si="5"/>
        <v>7.7973836062032023</v>
      </c>
      <c r="W49" s="43">
        <f t="shared" si="30"/>
        <v>0.79</v>
      </c>
      <c r="X49" s="43">
        <f t="shared" si="51"/>
        <v>99.084000000000003</v>
      </c>
      <c r="Y49" s="43">
        <f>+$V$1*I49</f>
        <v>0</v>
      </c>
      <c r="Z49" s="43">
        <f>+J49*(R49+S49)</f>
        <v>-8.2239909560000015</v>
      </c>
      <c r="AA49" s="43">
        <f t="shared" si="31"/>
        <v>3.7949999999999999</v>
      </c>
      <c r="AB49" s="43">
        <f>+L49*(R49+S49+U49+X49+Z49+AA49+AC49+V49)</f>
        <v>6.9879378530040643</v>
      </c>
      <c r="AC49" s="43">
        <f t="shared" si="52"/>
        <v>19.124499999999998</v>
      </c>
      <c r="AD49" s="67">
        <f>+$V$1*N49</f>
        <v>0.39100000000000001</v>
      </c>
      <c r="AE49" s="67">
        <f t="shared" si="35"/>
        <v>0</v>
      </c>
      <c r="AG49" s="42">
        <f t="shared" si="32"/>
        <v>362.92583050320729</v>
      </c>
      <c r="AH49" s="44">
        <f>+(AG49-AG48)/AG48</f>
        <v>-2.5291208070995361E-2</v>
      </c>
    </row>
    <row r="50" spans="1:35" x14ac:dyDescent="0.25">
      <c r="A50" s="1">
        <v>45474</v>
      </c>
      <c r="B50" s="54">
        <f t="shared" ref="B50:C62" si="54">+B49</f>
        <v>11.39</v>
      </c>
      <c r="C50" s="56">
        <f t="shared" si="23"/>
        <v>9.0340000000000004E-2</v>
      </c>
      <c r="D50" s="54">
        <f t="shared" si="23"/>
        <v>5.36</v>
      </c>
      <c r="E50" s="56">
        <f t="shared" si="18"/>
        <v>3.7599999999999999E-3</v>
      </c>
      <c r="F50" s="40">
        <f>+Riders!B28</f>
        <v>3.0300000000000001E-2</v>
      </c>
      <c r="G50" s="54">
        <f>+G49</f>
        <v>0.79</v>
      </c>
      <c r="H50" s="56">
        <f>+Riders!G41</f>
        <v>3.7490000000000002E-2</v>
      </c>
      <c r="I50" s="56">
        <f t="shared" ref="I50:J62" si="55">+I49</f>
        <v>0</v>
      </c>
      <c r="J50" s="63">
        <f t="shared" si="55"/>
        <v>-3.7523000000000001E-2</v>
      </c>
      <c r="K50" s="56">
        <f t="shared" ref="K50:M51" si="56">+K49</f>
        <v>1.65E-3</v>
      </c>
      <c r="L50" s="44">
        <f t="shared" si="56"/>
        <v>0.02</v>
      </c>
      <c r="M50" s="58">
        <f t="shared" si="56"/>
        <v>8.3149999999999995E-3</v>
      </c>
      <c r="N50" s="56">
        <f t="shared" si="37"/>
        <v>1.7000000000000001E-4</v>
      </c>
      <c r="O50" s="44">
        <v>0</v>
      </c>
      <c r="Q50" s="1">
        <f t="shared" si="33"/>
        <v>45474</v>
      </c>
      <c r="R50" s="42">
        <f t="shared" si="53"/>
        <v>11.39</v>
      </c>
      <c r="S50" s="43">
        <f t="shared" ref="S50" si="57">+$V$1*C50</f>
        <v>207.78200000000001</v>
      </c>
      <c r="T50" s="43">
        <f t="shared" si="34"/>
        <v>5.36</v>
      </c>
      <c r="U50" s="43">
        <f t="shared" ref="U50" si="58">+$V$1*E50</f>
        <v>8.6479999999999997</v>
      </c>
      <c r="V50" s="43">
        <f t="shared" ref="V50" si="59">+F50*(R50+S50+Z50+X50+U50+AC50+AD50+AA50)</f>
        <v>9.9727453240332036</v>
      </c>
      <c r="W50" s="43">
        <f t="shared" ref="W50" si="60">+G50</f>
        <v>0.79</v>
      </c>
      <c r="X50" s="43">
        <f t="shared" ref="X50" si="61">+$V$1*H50</f>
        <v>86.227000000000004</v>
      </c>
      <c r="Y50" s="43">
        <f t="shared" ref="Y50" si="62">+$V$1*I50</f>
        <v>0</v>
      </c>
      <c r="Z50" s="43">
        <f t="shared" ref="Z50" si="63">+J50*(R50+S50)</f>
        <v>-8.2239909560000015</v>
      </c>
      <c r="AA50" s="43">
        <f t="shared" ref="AA50" si="64">+$V$1*K50</f>
        <v>3.7949999999999999</v>
      </c>
      <c r="AB50" s="43">
        <f t="shared" ref="AB50" si="65">+L50*(R50+S50+U50+X50+Z50+AA50+AC50+V50)</f>
        <v>6.7743050873606654</v>
      </c>
      <c r="AC50" s="43">
        <f t="shared" si="52"/>
        <v>19.124499999999998</v>
      </c>
      <c r="AD50" s="67">
        <f t="shared" ref="AD50" si="66">+$V$1*N50</f>
        <v>0.39100000000000001</v>
      </c>
      <c r="AE50" s="67">
        <f t="shared" si="35"/>
        <v>0</v>
      </c>
      <c r="AG50" s="42">
        <f t="shared" ref="AG50" si="67">SUM(R50:AF50)</f>
        <v>352.03055945539393</v>
      </c>
      <c r="AH50" s="44">
        <f t="shared" ref="AH50" si="68">+(AG50-AG49)/AG49</f>
        <v>-3.0020654723602214E-2</v>
      </c>
    </row>
    <row r="51" spans="1:35" x14ac:dyDescent="0.25">
      <c r="A51" s="1">
        <v>45566</v>
      </c>
      <c r="B51" s="54">
        <f t="shared" si="54"/>
        <v>11.39</v>
      </c>
      <c r="C51" s="56">
        <f t="shared" si="23"/>
        <v>9.0340000000000004E-2</v>
      </c>
      <c r="D51" s="54">
        <f t="shared" si="23"/>
        <v>5.36</v>
      </c>
      <c r="E51" s="56">
        <f t="shared" si="18"/>
        <v>3.7599999999999999E-3</v>
      </c>
      <c r="F51" s="40">
        <f>+F50</f>
        <v>3.0300000000000001E-2</v>
      </c>
      <c r="G51" s="54">
        <f>Riders!B78</f>
        <v>0.81</v>
      </c>
      <c r="H51" s="56">
        <f>+Riders!G42</f>
        <v>3.5400000000000001E-2</v>
      </c>
      <c r="I51" s="56">
        <f t="shared" si="55"/>
        <v>0</v>
      </c>
      <c r="J51" s="63">
        <f t="shared" si="55"/>
        <v>-3.7523000000000001E-2</v>
      </c>
      <c r="K51" s="56">
        <f t="shared" si="56"/>
        <v>1.65E-3</v>
      </c>
      <c r="L51" s="44">
        <f t="shared" si="56"/>
        <v>0.02</v>
      </c>
      <c r="M51" s="58">
        <f t="shared" si="56"/>
        <v>8.3149999999999995E-3</v>
      </c>
      <c r="N51" s="56">
        <f t="shared" si="37"/>
        <v>1.7000000000000001E-4</v>
      </c>
      <c r="O51" s="44">
        <v>0</v>
      </c>
      <c r="Q51" s="1">
        <f t="shared" si="33"/>
        <v>45566</v>
      </c>
      <c r="R51" s="42">
        <f t="shared" si="53"/>
        <v>11.39</v>
      </c>
      <c r="S51" s="43">
        <f t="shared" ref="S51" si="69">+$V$1*C51</f>
        <v>207.78200000000001</v>
      </c>
      <c r="T51" s="43">
        <f t="shared" si="34"/>
        <v>5.36</v>
      </c>
      <c r="U51" s="43">
        <f t="shared" ref="U51" si="70">+$V$1*E51</f>
        <v>8.6479999999999997</v>
      </c>
      <c r="V51" s="43">
        <f t="shared" ref="V51" si="71">+F51*(R51+S51+Z51+X51+U51+AC51+AD51+AA51)</f>
        <v>9.8270932240332023</v>
      </c>
      <c r="W51" s="43">
        <f t="shared" ref="W51" si="72">+G51</f>
        <v>0.81</v>
      </c>
      <c r="X51" s="43">
        <f t="shared" ref="X51" si="73">+$V$1*H51</f>
        <v>81.42</v>
      </c>
      <c r="Y51" s="43">
        <f t="shared" ref="Y51" si="74">+$V$1*I51</f>
        <v>0</v>
      </c>
      <c r="Z51" s="43">
        <f t="shared" ref="Z51" si="75">+J51*(R51+S51)</f>
        <v>-8.2239909560000015</v>
      </c>
      <c r="AA51" s="43">
        <f t="shared" ref="AA51" si="76">+$V$1*K51</f>
        <v>3.7949999999999999</v>
      </c>
      <c r="AB51" s="43">
        <f t="shared" ref="AB51" si="77">+L51*(R51+S51+U51+X51+Z51+AA51+AC51+V51)</f>
        <v>6.675252045360665</v>
      </c>
      <c r="AC51" s="43">
        <f t="shared" si="52"/>
        <v>19.124499999999998</v>
      </c>
      <c r="AD51" s="67">
        <f t="shared" ref="AD51" si="78">+$V$1*N51</f>
        <v>0.39100000000000001</v>
      </c>
      <c r="AE51" s="67">
        <f t="shared" si="35"/>
        <v>0</v>
      </c>
      <c r="AG51" s="42">
        <f t="shared" ref="AG51" si="79">SUM(R51:AF51)</f>
        <v>346.99885431339391</v>
      </c>
      <c r="AH51" s="44">
        <f t="shared" ref="AH51" si="80">+(AG51-AG50)/AG50</f>
        <v>-1.4293375977881807E-2</v>
      </c>
    </row>
    <row r="52" spans="1:35" x14ac:dyDescent="0.25">
      <c r="A52" s="1">
        <v>45658</v>
      </c>
      <c r="B52" s="54">
        <f t="shared" si="54"/>
        <v>11.39</v>
      </c>
      <c r="C52" s="56">
        <f t="shared" si="23"/>
        <v>9.0340000000000004E-2</v>
      </c>
      <c r="D52" s="54">
        <f t="shared" si="23"/>
        <v>5.36</v>
      </c>
      <c r="E52" s="56">
        <f t="shared" si="18"/>
        <v>3.7599999999999999E-3</v>
      </c>
      <c r="F52" s="40">
        <v>3.0200000000000001E-2</v>
      </c>
      <c r="G52" s="54">
        <f t="shared" ref="G52:G62" si="81">G51</f>
        <v>0.81</v>
      </c>
      <c r="H52" s="56">
        <v>3.7139999999999999E-2</v>
      </c>
      <c r="I52" s="56">
        <f t="shared" si="55"/>
        <v>0</v>
      </c>
      <c r="J52" s="63">
        <f t="shared" si="55"/>
        <v>-3.7523000000000001E-2</v>
      </c>
      <c r="K52" s="56">
        <v>4.8999999999999998E-4</v>
      </c>
      <c r="L52" s="44">
        <f>Riders!B85</f>
        <v>1.4999999999999999E-2</v>
      </c>
      <c r="M52" s="58">
        <f>+M51</f>
        <v>8.3149999999999995E-3</v>
      </c>
      <c r="N52" s="56">
        <f t="shared" si="37"/>
        <v>1.7000000000000001E-4</v>
      </c>
      <c r="O52" s="44">
        <f>Riders!O65</f>
        <v>1.4999999999999999E-2</v>
      </c>
      <c r="Q52" s="1">
        <f t="shared" si="33"/>
        <v>45658</v>
      </c>
      <c r="R52" s="42">
        <f t="shared" si="53"/>
        <v>11.39</v>
      </c>
      <c r="S52" s="43">
        <f t="shared" ref="S52" si="82">+$V$1*C52</f>
        <v>207.78200000000001</v>
      </c>
      <c r="T52" s="43">
        <f t="shared" si="34"/>
        <v>5.36</v>
      </c>
      <c r="U52" s="43">
        <f t="shared" ref="U52" si="83">+$V$1*E52</f>
        <v>8.6479999999999997</v>
      </c>
      <c r="V52" s="43">
        <f t="shared" ref="V52" si="84">+F52*(R52+S52+Z52+X52+U52+AC52+AD52+AA52)</f>
        <v>9.834947373128804</v>
      </c>
      <c r="W52" s="43">
        <f t="shared" ref="W52" si="85">+G52</f>
        <v>0.81</v>
      </c>
      <c r="X52" s="43">
        <f t="shared" ref="X52" si="86">+$V$1*H52</f>
        <v>85.421999999999997</v>
      </c>
      <c r="Y52" s="43">
        <f t="shared" ref="Y52" si="87">+$V$1*I52</f>
        <v>0</v>
      </c>
      <c r="Z52" s="43">
        <f t="shared" ref="Z52" si="88">+J52*(R52+S52)</f>
        <v>-8.2239909560000015</v>
      </c>
      <c r="AA52" s="43">
        <f t="shared" ref="AA52" si="89">+$V$1*K52</f>
        <v>1.127</v>
      </c>
      <c r="AB52" s="43">
        <f t="shared" ref="AB52" si="90">+L52*(R52+S52+U52+X52+Z52+AA52+AC52+V52)</f>
        <v>5.026566846256932</v>
      </c>
      <c r="AC52" s="43">
        <f t="shared" si="52"/>
        <v>19.124499999999998</v>
      </c>
      <c r="AD52" s="67">
        <f t="shared" ref="AD52" si="91">+$V$1*N52</f>
        <v>0.39100000000000001</v>
      </c>
      <c r="AE52" s="67">
        <f t="shared" si="35"/>
        <v>5.026566846256932</v>
      </c>
      <c r="AG52" s="42">
        <f t="shared" ref="AG52" si="92">SUM(R52:AF52)</f>
        <v>351.71859010964266</v>
      </c>
      <c r="AH52" s="44">
        <f t="shared" ref="AH52" si="93">+(AG52-AG51)/AG51</f>
        <v>1.3601588989645771E-2</v>
      </c>
    </row>
    <row r="53" spans="1:35" x14ac:dyDescent="0.25">
      <c r="A53" s="1">
        <v>45748</v>
      </c>
      <c r="B53" s="54">
        <f t="shared" si="54"/>
        <v>11.39</v>
      </c>
      <c r="C53" s="56">
        <f>+'Base Rates'!G21</f>
        <v>0.11108</v>
      </c>
      <c r="D53" s="54">
        <f t="shared" si="23"/>
        <v>5.36</v>
      </c>
      <c r="E53" s="56">
        <v>0</v>
      </c>
      <c r="F53" s="40">
        <v>2.8899999999999999E-2</v>
      </c>
      <c r="G53" s="54">
        <f t="shared" si="81"/>
        <v>0.81</v>
      </c>
      <c r="H53" s="56">
        <f>+Riders!G44</f>
        <v>4.1540000000000001E-2</v>
      </c>
      <c r="I53" s="56">
        <f t="shared" si="55"/>
        <v>0</v>
      </c>
      <c r="J53" s="63">
        <v>0</v>
      </c>
      <c r="K53" s="56">
        <v>0</v>
      </c>
      <c r="L53" s="44">
        <f t="shared" ref="L53:L58" si="94">+L52</f>
        <v>1.4999999999999999E-2</v>
      </c>
      <c r="M53" s="58">
        <v>0</v>
      </c>
      <c r="N53" s="56">
        <f t="shared" si="37"/>
        <v>1.7000000000000001E-4</v>
      </c>
      <c r="O53" s="44">
        <f t="shared" ref="O53:O58" si="95">+O52</f>
        <v>1.4999999999999999E-2</v>
      </c>
      <c r="Q53" s="1">
        <f t="shared" si="33"/>
        <v>45748</v>
      </c>
      <c r="R53" s="42">
        <f t="shared" si="53"/>
        <v>11.39</v>
      </c>
      <c r="S53" s="43">
        <f t="shared" ref="S53" si="96">+$V$1*C53</f>
        <v>255.48400000000001</v>
      </c>
      <c r="T53" s="43">
        <f t="shared" si="34"/>
        <v>5.36</v>
      </c>
      <c r="U53" s="43">
        <f t="shared" ref="U53" si="97">+$V$1*E53</f>
        <v>0</v>
      </c>
      <c r="V53" s="43">
        <f t="shared" ref="V53" si="98">+F53*(R53+S53+Z53+X53+U53+AC53+AD53+AA53)</f>
        <v>10.485122300000002</v>
      </c>
      <c r="W53" s="43">
        <f t="shared" ref="W53" si="99">+G53</f>
        <v>0.81</v>
      </c>
      <c r="X53" s="43">
        <f t="shared" ref="X53" si="100">+$V$1*H53</f>
        <v>95.542000000000002</v>
      </c>
      <c r="Y53" s="43">
        <f t="shared" ref="Y53" si="101">+$V$1*I53</f>
        <v>0</v>
      </c>
      <c r="Z53" s="43">
        <f t="shared" ref="Z53" si="102">+J53*(R53+S53)</f>
        <v>0</v>
      </c>
      <c r="AA53" s="43">
        <f t="shared" ref="AA53" si="103">+$V$1*K53</f>
        <v>0</v>
      </c>
      <c r="AB53" s="43">
        <f t="shared" ref="AB53" si="104">+L53*(R53+S53+U53+X53+Z53+AA53+AC53+V53)</f>
        <v>5.5935168345000008</v>
      </c>
      <c r="AC53" s="43">
        <f t="shared" si="52"/>
        <v>0</v>
      </c>
      <c r="AD53" s="67">
        <f t="shared" ref="AD53" si="105">+$V$1*N53</f>
        <v>0.39100000000000001</v>
      </c>
      <c r="AE53" s="67">
        <f t="shared" ref="AE53" si="106">+O53*(R53+S53+U53+X53+Z53+AA53+AC53+V53)</f>
        <v>5.5935168345000008</v>
      </c>
      <c r="AG53" s="42">
        <f t="shared" ref="AG53" si="107">SUM(R53:AF53)</f>
        <v>390.64915596900011</v>
      </c>
      <c r="AH53" s="44">
        <f t="shared" ref="AH53" si="108">+(AG53-AG52)/AG52</f>
        <v>0.11068668803437845</v>
      </c>
    </row>
    <row r="54" spans="1:35" x14ac:dyDescent="0.25">
      <c r="A54" s="1">
        <v>45778</v>
      </c>
      <c r="B54" s="54">
        <f t="shared" si="54"/>
        <v>11.39</v>
      </c>
      <c r="C54" s="56">
        <f t="shared" si="54"/>
        <v>0.11108</v>
      </c>
      <c r="D54" s="54">
        <f t="shared" si="23"/>
        <v>5.36</v>
      </c>
      <c r="E54" s="56">
        <f>+E53</f>
        <v>0</v>
      </c>
      <c r="F54" s="40">
        <f>+F53</f>
        <v>2.8899999999999999E-2</v>
      </c>
      <c r="G54" s="54">
        <f t="shared" si="81"/>
        <v>0.81</v>
      </c>
      <c r="H54" s="56">
        <f>+H53</f>
        <v>4.1540000000000001E-2</v>
      </c>
      <c r="I54" s="56">
        <f t="shared" si="55"/>
        <v>0</v>
      </c>
      <c r="J54" s="63">
        <f t="shared" ref="J54:K62" si="109">+J53</f>
        <v>0</v>
      </c>
      <c r="K54" s="56">
        <f t="shared" si="109"/>
        <v>0</v>
      </c>
      <c r="L54" s="44">
        <f t="shared" si="94"/>
        <v>1.4999999999999999E-2</v>
      </c>
      <c r="M54" s="58">
        <f>Riders!$O$18</f>
        <v>1.0820000000000001E-3</v>
      </c>
      <c r="N54" s="56">
        <f t="shared" si="37"/>
        <v>1.7000000000000001E-4</v>
      </c>
      <c r="O54" s="44">
        <f t="shared" si="95"/>
        <v>1.4999999999999999E-2</v>
      </c>
      <c r="Q54" s="1">
        <f t="shared" ref="Q54" si="110">A54</f>
        <v>45778</v>
      </c>
      <c r="R54" s="42">
        <f t="shared" si="53"/>
        <v>11.39</v>
      </c>
      <c r="S54" s="43">
        <f t="shared" ref="S54" si="111">+$V$1*C54</f>
        <v>255.48400000000001</v>
      </c>
      <c r="T54" s="43">
        <f t="shared" si="34"/>
        <v>5.36</v>
      </c>
      <c r="U54" s="43">
        <f t="shared" ref="U54" si="112">+$V$1*E54</f>
        <v>0</v>
      </c>
      <c r="V54" s="43">
        <f t="shared" ref="V54" si="113">+F54*(R54+S54+Z54+X54+U54+AC54+AD54+AA54)</f>
        <v>10.557042840000003</v>
      </c>
      <c r="W54" s="43">
        <f t="shared" ref="W54" si="114">+G54</f>
        <v>0.81</v>
      </c>
      <c r="X54" s="43">
        <f t="shared" ref="X54" si="115">+$V$1*H54</f>
        <v>95.542000000000002</v>
      </c>
      <c r="Y54" s="43">
        <f t="shared" ref="Y54" si="116">+$V$1*I54</f>
        <v>0</v>
      </c>
      <c r="Z54" s="43">
        <f t="shared" ref="Z54" si="117">+J54*(R54+S54)</f>
        <v>0</v>
      </c>
      <c r="AA54" s="43">
        <f t="shared" ref="AA54" si="118">+$V$1*K54</f>
        <v>0</v>
      </c>
      <c r="AB54" s="43">
        <f t="shared" ref="AB54" si="119">+L54*(R54+S54+U54+X54+Z54+AA54+AC54+V54)</f>
        <v>5.6319246426000014</v>
      </c>
      <c r="AC54" s="43">
        <f t="shared" ref="AC54" si="120">+$V$1*M54</f>
        <v>2.4885999999999999</v>
      </c>
      <c r="AD54" s="67">
        <f t="shared" ref="AD54" si="121">+$V$1*N54</f>
        <v>0.39100000000000001</v>
      </c>
      <c r="AE54" s="67">
        <f t="shared" ref="AE54" si="122">+O54*(R54+S54+U54+X54+Z54+AA54+AC54+V54)</f>
        <v>5.6319246426000014</v>
      </c>
      <c r="AG54" s="42">
        <f t="shared" ref="AG54" si="123">SUM(R54:AF54)</f>
        <v>393.28649212520003</v>
      </c>
      <c r="AH54" s="44">
        <f t="shared" ref="AH54" si="124">+(AG54-AG53)/AG53</f>
        <v>6.7511630728038924E-3</v>
      </c>
    </row>
    <row r="55" spans="1:35" x14ac:dyDescent="0.25">
      <c r="A55" s="1">
        <v>45809</v>
      </c>
      <c r="B55" s="54">
        <f t="shared" si="54"/>
        <v>11.39</v>
      </c>
      <c r="C55" s="56">
        <f>+'Base Rates'!C19</f>
        <v>0.11141</v>
      </c>
      <c r="D55" s="54">
        <f t="shared" si="23"/>
        <v>5.36</v>
      </c>
      <c r="E55" s="56">
        <f>+E54</f>
        <v>0</v>
      </c>
      <c r="F55" s="40">
        <f>+F54</f>
        <v>2.8899999999999999E-2</v>
      </c>
      <c r="G55" s="54">
        <f t="shared" si="81"/>
        <v>0.81</v>
      </c>
      <c r="H55" s="56">
        <f>+H54</f>
        <v>4.1540000000000001E-2</v>
      </c>
      <c r="I55" s="56">
        <f t="shared" si="55"/>
        <v>0</v>
      </c>
      <c r="J55" s="63">
        <f t="shared" si="109"/>
        <v>0</v>
      </c>
      <c r="K55" s="56">
        <f t="shared" si="109"/>
        <v>0</v>
      </c>
      <c r="L55" s="44">
        <f t="shared" si="94"/>
        <v>1.4999999999999999E-2</v>
      </c>
      <c r="M55" s="58">
        <f>M54</f>
        <v>1.0820000000000001E-3</v>
      </c>
      <c r="N55" s="56">
        <v>1.47E-3</v>
      </c>
      <c r="O55" s="44">
        <f t="shared" si="95"/>
        <v>1.4999999999999999E-2</v>
      </c>
      <c r="Q55" s="1">
        <f t="shared" ref="Q55" si="125">A55</f>
        <v>45809</v>
      </c>
      <c r="R55" s="42">
        <f t="shared" si="53"/>
        <v>11.39</v>
      </c>
      <c r="S55" s="43">
        <f t="shared" ref="S55" si="126">+$V$1*C55</f>
        <v>256.24299999999999</v>
      </c>
      <c r="T55" s="43">
        <f t="shared" si="34"/>
        <v>5.36</v>
      </c>
      <c r="U55" s="43">
        <f t="shared" ref="U55" si="127">+$V$1*E55</f>
        <v>0</v>
      </c>
      <c r="V55" s="43">
        <f t="shared" ref="V55" si="128">+F55*(R55+S55+Z55+X55+U55+AC55+AD55+AA55)</f>
        <v>10.665388939999998</v>
      </c>
      <c r="W55" s="43">
        <f t="shared" ref="W55" si="129">+G55</f>
        <v>0.81</v>
      </c>
      <c r="X55" s="43">
        <f t="shared" ref="X55" si="130">+$V$1*H55</f>
        <v>95.542000000000002</v>
      </c>
      <c r="Y55" s="43">
        <f t="shared" ref="Y55" si="131">+$V$1*I55</f>
        <v>0</v>
      </c>
      <c r="Z55" s="43">
        <f t="shared" ref="Z55" si="132">+J55*(R55+S55)</f>
        <v>0</v>
      </c>
      <c r="AA55" s="43">
        <f t="shared" ref="AA55" si="133">+$V$1*K55</f>
        <v>0</v>
      </c>
      <c r="AB55" s="43">
        <f t="shared" ref="AB55" si="134">+L55*(R55+S55+U55+X55+Z55+AA55+AC55+V55)</f>
        <v>5.6449348340999999</v>
      </c>
      <c r="AC55" s="43">
        <f t="shared" ref="AC55" si="135">+$V$1*M55</f>
        <v>2.4885999999999999</v>
      </c>
      <c r="AD55" s="67">
        <f t="shared" ref="AD55" si="136">+$V$1*N55</f>
        <v>3.3809999999999998</v>
      </c>
      <c r="AE55" s="67">
        <f t="shared" ref="AE55" si="137">+O55*(R55+S55+U55+X55+Z55+AA55+AC55+V55)</f>
        <v>5.6449348340999999</v>
      </c>
      <c r="AG55" s="42">
        <f t="shared" ref="AG55" si="138">SUM(R55:AF55)</f>
        <v>397.1698586082</v>
      </c>
      <c r="AH55" s="44">
        <f t="shared" ref="AH55" si="139">+(AG55-AG54)/AG54</f>
        <v>9.8741415247074697E-3</v>
      </c>
    </row>
    <row r="56" spans="1:35" x14ac:dyDescent="0.25">
      <c r="A56" s="1">
        <v>45839</v>
      </c>
      <c r="B56" s="54">
        <f t="shared" si="54"/>
        <v>11.39</v>
      </c>
      <c r="C56" s="56">
        <f t="shared" ref="C56:C62" si="140">+C55</f>
        <v>0.11141</v>
      </c>
      <c r="D56" s="54">
        <f t="shared" si="23"/>
        <v>5.36</v>
      </c>
      <c r="E56" s="56">
        <f t="shared" ref="E56:E62" si="141">+E55</f>
        <v>0</v>
      </c>
      <c r="F56" s="40">
        <f>Riders!B31</f>
        <v>2.93E-2</v>
      </c>
      <c r="G56" s="54">
        <f t="shared" si="81"/>
        <v>0.81</v>
      </c>
      <c r="H56" s="56">
        <f>Riders!G45</f>
        <v>4.8669999999999998E-2</v>
      </c>
      <c r="I56" s="56">
        <f t="shared" si="55"/>
        <v>0</v>
      </c>
      <c r="J56" s="63">
        <f t="shared" si="109"/>
        <v>0</v>
      </c>
      <c r="K56" s="56">
        <f t="shared" si="109"/>
        <v>0</v>
      </c>
      <c r="L56" s="44">
        <f t="shared" si="94"/>
        <v>1.4999999999999999E-2</v>
      </c>
      <c r="M56" s="58">
        <f t="shared" ref="M56:M58" si="142">M55</f>
        <v>1.0820000000000001E-3</v>
      </c>
      <c r="N56" s="56">
        <v>1.47E-3</v>
      </c>
      <c r="O56" s="44">
        <f t="shared" si="95"/>
        <v>1.4999999999999999E-2</v>
      </c>
      <c r="Q56" s="1">
        <f t="shared" ref="Q56:Q58" si="143">A56</f>
        <v>45839</v>
      </c>
      <c r="R56" s="42">
        <f t="shared" si="53"/>
        <v>11.39</v>
      </c>
      <c r="S56" s="43">
        <f t="shared" ref="S56" si="144">+$V$1*C56</f>
        <v>256.24299999999999</v>
      </c>
      <c r="T56" s="43">
        <f t="shared" si="34"/>
        <v>5.36</v>
      </c>
      <c r="U56" s="43">
        <f t="shared" ref="U56" si="145">+$V$1*E56</f>
        <v>0</v>
      </c>
      <c r="V56" s="43">
        <f t="shared" ref="V56" si="146">+F56*(R56+S56+Z56+X56+U56+AC56+AD56+AA56)</f>
        <v>11.293497479999997</v>
      </c>
      <c r="W56" s="43">
        <f t="shared" ref="W56" si="147">+G56</f>
        <v>0.81</v>
      </c>
      <c r="X56" s="43">
        <f t="shared" ref="X56" si="148">+$V$1*H56</f>
        <v>111.94099999999999</v>
      </c>
      <c r="Y56" s="43">
        <f t="shared" ref="Y56" si="149">+$V$1*I56</f>
        <v>0</v>
      </c>
      <c r="Z56" s="43">
        <f t="shared" ref="Z56" si="150">+J56*(R56+S56)</f>
        <v>0</v>
      </c>
      <c r="AA56" s="43">
        <f t="shared" ref="AA56" si="151">+$V$1*K56</f>
        <v>0</v>
      </c>
      <c r="AB56" s="43">
        <f t="shared" ref="AB56" si="152">+L56*(R56+S56+U56+X56+Z56+AA56+AC56+V56)</f>
        <v>5.9003414621999992</v>
      </c>
      <c r="AC56" s="43">
        <f t="shared" ref="AC56" si="153">+$V$1*M56</f>
        <v>2.4885999999999999</v>
      </c>
      <c r="AD56" s="67">
        <f t="shared" ref="AD56" si="154">+$V$1*N56</f>
        <v>3.3809999999999998</v>
      </c>
      <c r="AE56" s="67">
        <f t="shared" ref="AE56" si="155">+O56*(R56+S56+U56+X56+Z56+AA56+AC56+V56)</f>
        <v>5.9003414621999992</v>
      </c>
      <c r="AG56" s="42">
        <f t="shared" ref="AG56" si="156">SUM(R56:AF56)</f>
        <v>414.70778040439995</v>
      </c>
      <c r="AH56" s="44">
        <f t="shared" ref="AH56" si="157">+(AG56-AG55)/AG55</f>
        <v>4.415723251925005E-2</v>
      </c>
    </row>
    <row r="57" spans="1:35" x14ac:dyDescent="0.25">
      <c r="A57" s="1">
        <v>45854</v>
      </c>
      <c r="B57" s="54">
        <f t="shared" si="54"/>
        <v>11.39</v>
      </c>
      <c r="C57" s="56">
        <f t="shared" si="140"/>
        <v>0.11141</v>
      </c>
      <c r="D57" s="54">
        <f>+Riders!W46</f>
        <v>7.79</v>
      </c>
      <c r="E57" s="56">
        <f t="shared" si="141"/>
        <v>0</v>
      </c>
      <c r="F57" s="40">
        <f>+F56</f>
        <v>2.93E-2</v>
      </c>
      <c r="G57" s="54">
        <f t="shared" si="81"/>
        <v>0.81</v>
      </c>
      <c r="H57" s="56">
        <f>+H56</f>
        <v>4.8669999999999998E-2</v>
      </c>
      <c r="I57" s="56">
        <f t="shared" si="55"/>
        <v>0</v>
      </c>
      <c r="J57" s="63">
        <f t="shared" si="109"/>
        <v>0</v>
      </c>
      <c r="K57" s="56">
        <f t="shared" si="109"/>
        <v>0</v>
      </c>
      <c r="L57" s="44">
        <f t="shared" si="94"/>
        <v>1.4999999999999999E-2</v>
      </c>
      <c r="M57" s="58">
        <f t="shared" si="142"/>
        <v>1.0820000000000001E-3</v>
      </c>
      <c r="N57" s="56">
        <f>+N56</f>
        <v>1.47E-3</v>
      </c>
      <c r="O57" s="44">
        <f t="shared" si="95"/>
        <v>1.4999999999999999E-2</v>
      </c>
      <c r="Q57" s="1">
        <f t="shared" si="143"/>
        <v>45854</v>
      </c>
      <c r="R57" s="42">
        <f t="shared" si="53"/>
        <v>11.39</v>
      </c>
      <c r="S57" s="43">
        <f t="shared" ref="S57" si="158">+$V$1*C57</f>
        <v>256.24299999999999</v>
      </c>
      <c r="T57" s="43">
        <f t="shared" si="34"/>
        <v>7.79</v>
      </c>
      <c r="U57" s="43">
        <f t="shared" ref="U57" si="159">+$V$1*E57</f>
        <v>0</v>
      </c>
      <c r="V57" s="43">
        <f t="shared" ref="V57" si="160">+F57*(R57+S57+Z57+X57+U57+AC57+AD57+AA57)</f>
        <v>11.293497479999997</v>
      </c>
      <c r="W57" s="43">
        <f t="shared" ref="W57" si="161">+G57</f>
        <v>0.81</v>
      </c>
      <c r="X57" s="43">
        <f t="shared" ref="X57" si="162">+$V$1*H57</f>
        <v>111.94099999999999</v>
      </c>
      <c r="Y57" s="43">
        <f t="shared" ref="Y57" si="163">+$V$1*I57</f>
        <v>0</v>
      </c>
      <c r="Z57" s="43">
        <f t="shared" ref="Z57" si="164">+J57*(R57+S57)</f>
        <v>0</v>
      </c>
      <c r="AA57" s="43">
        <f t="shared" ref="AA57" si="165">+$V$1*K57</f>
        <v>0</v>
      </c>
      <c r="AB57" s="43">
        <f t="shared" ref="AB57" si="166">+L57*(R57+S57+U57+X57+Z57+AA57+AC57+V57)</f>
        <v>5.9003414621999992</v>
      </c>
      <c r="AC57" s="43">
        <f t="shared" ref="AC57" si="167">+$V$1*M57</f>
        <v>2.4885999999999999</v>
      </c>
      <c r="AD57" s="67">
        <f t="shared" ref="AD57" si="168">+$V$1*N57</f>
        <v>3.3809999999999998</v>
      </c>
      <c r="AE57" s="67">
        <f t="shared" ref="AE57" si="169">+O57*(R57+S57+U57+X57+Z57+AA57+AC57+V57)</f>
        <v>5.9003414621999992</v>
      </c>
      <c r="AG57" s="42">
        <f t="shared" ref="AG57" si="170">SUM(R57:AF57)</f>
        <v>417.13778040439996</v>
      </c>
      <c r="AH57" s="44">
        <f t="shared" ref="AH57" si="171">+(AG57-AG56)/AG56</f>
        <v>5.8595476497460596E-3</v>
      </c>
    </row>
    <row r="58" spans="1:35" x14ac:dyDescent="0.25">
      <c r="A58" s="1">
        <v>45931</v>
      </c>
      <c r="B58" s="54">
        <f t="shared" si="54"/>
        <v>11.39</v>
      </c>
      <c r="C58" s="56">
        <f t="shared" si="140"/>
        <v>0.11141</v>
      </c>
      <c r="D58" s="54">
        <f>+D57</f>
        <v>7.79</v>
      </c>
      <c r="E58" s="56">
        <f t="shared" si="141"/>
        <v>0</v>
      </c>
      <c r="F58" s="40">
        <f>+F57</f>
        <v>2.93E-2</v>
      </c>
      <c r="G58" s="54">
        <f>Riders!B79</f>
        <v>0.83</v>
      </c>
      <c r="H58" s="56">
        <f>+Riders!G49</f>
        <v>4.9279999999999997E-2</v>
      </c>
      <c r="I58" s="56">
        <f t="shared" si="55"/>
        <v>0</v>
      </c>
      <c r="J58" s="63">
        <f t="shared" si="109"/>
        <v>0</v>
      </c>
      <c r="K58" s="56">
        <f t="shared" si="109"/>
        <v>0</v>
      </c>
      <c r="L58" s="44">
        <f t="shared" si="94"/>
        <v>1.4999999999999999E-2</v>
      </c>
      <c r="M58" s="58">
        <f t="shared" si="142"/>
        <v>1.0820000000000001E-3</v>
      </c>
      <c r="N58" s="56">
        <f>+N57</f>
        <v>1.47E-3</v>
      </c>
      <c r="O58" s="44">
        <f t="shared" si="95"/>
        <v>1.4999999999999999E-2</v>
      </c>
      <c r="Q58" s="1">
        <f t="shared" si="143"/>
        <v>45931</v>
      </c>
      <c r="R58" s="42">
        <f t="shared" si="53"/>
        <v>11.39</v>
      </c>
      <c r="S58" s="43">
        <f t="shared" ref="S58" si="172">+$V$1*C58</f>
        <v>256.24299999999999</v>
      </c>
      <c r="T58" s="43">
        <f t="shared" ref="T58" si="173">+D58</f>
        <v>7.79</v>
      </c>
      <c r="U58" s="43">
        <f t="shared" ref="U58" si="174">+$V$1*E58</f>
        <v>0</v>
      </c>
      <c r="V58" s="43">
        <f t="shared" ref="V58" si="175">+F58*(R58+S58+Z58+X58+U58+AC58+AD58+AA58)</f>
        <v>11.334605379999999</v>
      </c>
      <c r="W58" s="43">
        <f t="shared" ref="W58" si="176">+G58</f>
        <v>0.83</v>
      </c>
      <c r="X58" s="43">
        <f t="shared" ref="X58" si="177">+$V$1*H58</f>
        <v>113.34399999999999</v>
      </c>
      <c r="Y58" s="43">
        <f t="shared" ref="Y58" si="178">+$V$1*I58</f>
        <v>0</v>
      </c>
      <c r="Z58" s="43">
        <f t="shared" ref="Z58" si="179">+J58*(R58+S58)</f>
        <v>0</v>
      </c>
      <c r="AA58" s="43">
        <f t="shared" ref="AA58" si="180">+$V$1*K58</f>
        <v>0</v>
      </c>
      <c r="AB58" s="43">
        <f>+L58*(R58+S58+U58+X58+Z58+AA58+AC58+V58)</f>
        <v>5.9220030806999997</v>
      </c>
      <c r="AC58" s="43">
        <f t="shared" ref="AC58" si="181">+$V$1*M58</f>
        <v>2.4885999999999999</v>
      </c>
      <c r="AD58" s="67">
        <f t="shared" ref="AD58" si="182">+$V$1*N58</f>
        <v>3.3809999999999998</v>
      </c>
      <c r="AE58" s="67">
        <f t="shared" ref="AE58" si="183">+O58*(R58+S58+U58+X58+Z58+AA58+AC58+V58)</f>
        <v>5.9220030806999997</v>
      </c>
      <c r="AG58" s="42">
        <f t="shared" ref="AG58" si="184">SUM(R58:AF58)</f>
        <v>418.64521154139993</v>
      </c>
      <c r="AH58" s="44">
        <f t="shared" ref="AH58" si="185">+(AG58-AG57)/AG57</f>
        <v>3.6137487607537473E-3</v>
      </c>
    </row>
    <row r="59" spans="1:35" x14ac:dyDescent="0.25">
      <c r="A59" s="1">
        <v>46023</v>
      </c>
      <c r="B59" s="54">
        <f t="shared" si="54"/>
        <v>11.39</v>
      </c>
      <c r="C59" s="56">
        <f t="shared" si="140"/>
        <v>0.11141</v>
      </c>
      <c r="D59" s="54">
        <f>+D58</f>
        <v>7.79</v>
      </c>
      <c r="E59" s="56">
        <f t="shared" si="141"/>
        <v>0</v>
      </c>
      <c r="F59" s="40">
        <f>Riders!B32</f>
        <v>3.1800000000000002E-2</v>
      </c>
      <c r="G59" s="54">
        <f t="shared" si="81"/>
        <v>0.83</v>
      </c>
      <c r="H59" s="56">
        <f>+Riders!G53</f>
        <v>4.7780000000000003E-2</v>
      </c>
      <c r="I59" s="56">
        <f t="shared" si="55"/>
        <v>0</v>
      </c>
      <c r="J59" s="63">
        <f t="shared" si="109"/>
        <v>0</v>
      </c>
      <c r="K59" s="56">
        <f>Riders!K69</f>
        <v>-1.8600000000000001E-3</v>
      </c>
      <c r="L59" s="44">
        <f t="shared" ref="L59:L62" si="186">+L58</f>
        <v>1.4999999999999999E-2</v>
      </c>
      <c r="M59" s="58">
        <f>Riders!$O$19</f>
        <v>1.2869999999999999E-3</v>
      </c>
      <c r="N59" s="56">
        <f>+N58</f>
        <v>1.47E-3</v>
      </c>
      <c r="O59" s="44">
        <f t="shared" ref="O59:O62" si="187">+O58</f>
        <v>1.4999999999999999E-2</v>
      </c>
      <c r="Q59" s="1">
        <f t="shared" ref="Q59" si="188">A59</f>
        <v>46023</v>
      </c>
      <c r="R59" s="42">
        <f t="shared" si="53"/>
        <v>11.39</v>
      </c>
      <c r="S59" s="43">
        <f t="shared" ref="S59" si="189">+$V$1*C59</f>
        <v>256.24299999999999</v>
      </c>
      <c r="T59" s="43">
        <f t="shared" ref="T59" si="190">+D59</f>
        <v>7.79</v>
      </c>
      <c r="U59" s="43">
        <f t="shared" ref="U59" si="191">+$V$1*E59</f>
        <v>0</v>
      </c>
      <c r="V59" s="43">
        <f t="shared" ref="V59" si="192">+F59*(R59+S59+Z59+X59+U59+AC59+AD59+AA59)</f>
        <v>12.07096518</v>
      </c>
      <c r="W59" s="43">
        <f t="shared" ref="W59" si="193">+G59</f>
        <v>0.83</v>
      </c>
      <c r="X59" s="43">
        <f t="shared" ref="X59" si="194">+$V$1*H59</f>
        <v>109.89400000000001</v>
      </c>
      <c r="Y59" s="43">
        <f t="shared" ref="Y59" si="195">+$V$1*I59</f>
        <v>0</v>
      </c>
      <c r="Z59" s="43">
        <f t="shared" ref="Z59" si="196">+J59*(R59+S59)</f>
        <v>0</v>
      </c>
      <c r="AA59" s="43">
        <f t="shared" ref="AA59" si="197">+$V$1*K59</f>
        <v>-4.2780000000000005</v>
      </c>
      <c r="AB59" s="43">
        <f t="shared" ref="AB59" si="198">+L59*(R59+S59+U59+X59+Z59+AA59+AC59+V59)</f>
        <v>5.8242009776999994</v>
      </c>
      <c r="AC59" s="43">
        <f t="shared" ref="AC59" si="199">+$V$1*M59</f>
        <v>2.9600999999999997</v>
      </c>
      <c r="AD59" s="67">
        <f t="shared" ref="AD59" si="200">+$V$1*N59</f>
        <v>3.3809999999999998</v>
      </c>
      <c r="AE59" s="67">
        <f>+O59*(R59+S59+U59+X59+Z59+AA59+AC59+V59)</f>
        <v>5.8242009776999994</v>
      </c>
      <c r="AG59" s="42">
        <f t="shared" ref="AG59" si="201">SUM(R59:AF59)</f>
        <v>411.92946713539993</v>
      </c>
      <c r="AH59" s="44">
        <f t="shared" ref="AH59" si="202">+(AG59-AG58)/AG58</f>
        <v>-1.6041612852260887E-2</v>
      </c>
    </row>
    <row r="60" spans="1:35" x14ac:dyDescent="0.25">
      <c r="A60" s="1">
        <v>46113</v>
      </c>
      <c r="B60" s="54">
        <f t="shared" si="54"/>
        <v>11.39</v>
      </c>
      <c r="C60" s="56">
        <f t="shared" si="140"/>
        <v>0.11141</v>
      </c>
      <c r="D60" s="54">
        <f>+D59</f>
        <v>7.79</v>
      </c>
      <c r="E60" s="56">
        <f t="shared" si="141"/>
        <v>0</v>
      </c>
      <c r="F60" s="40">
        <f>Riders!B32</f>
        <v>3.1800000000000002E-2</v>
      </c>
      <c r="G60" s="54">
        <f t="shared" si="81"/>
        <v>0.83</v>
      </c>
      <c r="H60" s="56">
        <f>+Riders!G57</f>
        <v>4.9540000000000001E-2</v>
      </c>
      <c r="I60" s="56">
        <f t="shared" si="55"/>
        <v>0</v>
      </c>
      <c r="J60" s="63">
        <f t="shared" si="109"/>
        <v>0</v>
      </c>
      <c r="K60" s="56">
        <f>Riders!K69</f>
        <v>-1.8600000000000001E-3</v>
      </c>
      <c r="L60" s="44">
        <f t="shared" si="186"/>
        <v>1.4999999999999999E-2</v>
      </c>
      <c r="M60" s="58">
        <f>Riders!$O$19</f>
        <v>1.2869999999999999E-3</v>
      </c>
      <c r="N60" s="56">
        <f>+N59</f>
        <v>1.47E-3</v>
      </c>
      <c r="O60" s="44">
        <f t="shared" si="187"/>
        <v>1.4999999999999999E-2</v>
      </c>
      <c r="Q60" s="1">
        <f t="shared" ref="Q60:Q61" si="203">A60</f>
        <v>46113</v>
      </c>
      <c r="R60" s="42">
        <f t="shared" si="53"/>
        <v>11.39</v>
      </c>
      <c r="S60" s="43">
        <f t="shared" ref="S60" si="204">+$V$1*C60</f>
        <v>256.24299999999999</v>
      </c>
      <c r="T60" s="43">
        <f t="shared" ref="T60" si="205">+D60</f>
        <v>7.79</v>
      </c>
      <c r="U60" s="43">
        <f t="shared" ref="U60" si="206">+$V$1*E60</f>
        <v>0</v>
      </c>
      <c r="V60" s="43">
        <f t="shared" ref="V60" si="207">+F60*(R60+S60+Z60+X60+U60+AC60+AD60+AA60)</f>
        <v>12.19969158</v>
      </c>
      <c r="W60" s="43">
        <f t="shared" ref="W60" si="208">+G60</f>
        <v>0.83</v>
      </c>
      <c r="X60" s="43">
        <f t="shared" ref="X60" si="209">+$V$1*H60</f>
        <v>113.94200000000001</v>
      </c>
      <c r="Y60" s="43">
        <f t="shared" ref="Y60" si="210">+$V$1*I60</f>
        <v>0</v>
      </c>
      <c r="Z60" s="43">
        <f t="shared" ref="Z60" si="211">+J60*(R60+S60)</f>
        <v>0</v>
      </c>
      <c r="AA60" s="43">
        <f t="shared" ref="AA60" si="212">+$V$1*K60</f>
        <v>-4.2780000000000005</v>
      </c>
      <c r="AB60" s="43">
        <f t="shared" ref="AB60" si="213">+L60*(R60+S60+U60+X60+Z60+AA60+AC60+V60)</f>
        <v>5.8868518736999995</v>
      </c>
      <c r="AC60" s="43">
        <f t="shared" ref="AC60" si="214">+$V$1*M60</f>
        <v>2.9600999999999997</v>
      </c>
      <c r="AD60" s="67">
        <f t="shared" ref="AD60" si="215">+$V$1*N60</f>
        <v>3.3809999999999998</v>
      </c>
      <c r="AE60" s="67">
        <f>+O60*(R60+S60+U60+X60+Z60+AA60+AC60+V60)</f>
        <v>5.8868518736999995</v>
      </c>
      <c r="AG60" s="42">
        <f t="shared" ref="AG60" si="216">SUM(R60:AF60)</f>
        <v>416.2314953273999</v>
      </c>
      <c r="AH60" s="44">
        <f t="shared" ref="AH60" si="217">+(AG60-AG59)/AG59</f>
        <v>1.0443603906068469E-2</v>
      </c>
      <c r="AI60" s="54">
        <f t="shared" ref="AI60" si="218">+AI59</f>
        <v>0</v>
      </c>
    </row>
    <row r="61" spans="1:35" x14ac:dyDescent="0.25">
      <c r="A61" s="1">
        <v>46174</v>
      </c>
      <c r="B61" s="54">
        <f t="shared" si="54"/>
        <v>11.39</v>
      </c>
      <c r="C61" s="56">
        <f t="shared" si="140"/>
        <v>0.11141</v>
      </c>
      <c r="D61" s="54">
        <f>+D60</f>
        <v>7.79</v>
      </c>
      <c r="E61" s="56">
        <f t="shared" si="141"/>
        <v>0</v>
      </c>
      <c r="F61" s="40">
        <f>+F60</f>
        <v>3.1800000000000002E-2</v>
      </c>
      <c r="G61" s="54">
        <f t="shared" si="81"/>
        <v>0.83</v>
      </c>
      <c r="H61" s="56">
        <f>+H60</f>
        <v>4.9540000000000001E-2</v>
      </c>
      <c r="I61" s="56">
        <f t="shared" si="55"/>
        <v>0</v>
      </c>
      <c r="J61" s="63">
        <f t="shared" si="109"/>
        <v>0</v>
      </c>
      <c r="K61" s="56">
        <f>+K60</f>
        <v>-1.8600000000000001E-3</v>
      </c>
      <c r="L61" s="44">
        <f t="shared" si="186"/>
        <v>1.4999999999999999E-2</v>
      </c>
      <c r="M61" s="58">
        <f>Riders!$O$19</f>
        <v>1.2869999999999999E-3</v>
      </c>
      <c r="N61" s="56">
        <v>5.0000000000000001E-4</v>
      </c>
      <c r="O61" s="44">
        <f t="shared" si="187"/>
        <v>1.4999999999999999E-2</v>
      </c>
      <c r="Q61" s="1">
        <f t="shared" si="203"/>
        <v>46174</v>
      </c>
      <c r="R61" s="42">
        <f t="shared" si="53"/>
        <v>11.39</v>
      </c>
      <c r="S61" s="43">
        <f t="shared" ref="S61" si="219">+$V$1*C61</f>
        <v>256.24299999999999</v>
      </c>
      <c r="T61" s="43">
        <f t="shared" ref="T61" si="220">+D61</f>
        <v>7.79</v>
      </c>
      <c r="U61" s="43">
        <f t="shared" ref="U61" si="221">+$V$1*E61</f>
        <v>0</v>
      </c>
      <c r="V61" s="43">
        <f t="shared" ref="V61" si="222">+F61*(R61+S61+Z61+X61+U61+AC61+AD61+AA61)</f>
        <v>12.128745779999999</v>
      </c>
      <c r="W61" s="43">
        <f t="shared" ref="W61" si="223">+G61</f>
        <v>0.83</v>
      </c>
      <c r="X61" s="43">
        <f t="shared" ref="X61" si="224">+$V$1*H61</f>
        <v>113.94200000000001</v>
      </c>
      <c r="Y61" s="43">
        <f t="shared" ref="Y61" si="225">+$V$1*I61</f>
        <v>0</v>
      </c>
      <c r="Z61" s="43">
        <f t="shared" ref="Z61" si="226">+J61*(R61+S61)</f>
        <v>0</v>
      </c>
      <c r="AA61" s="43">
        <f t="shared" ref="AA61" si="227">+$V$1*K61</f>
        <v>-4.2780000000000005</v>
      </c>
      <c r="AB61" s="43">
        <f t="shared" ref="AB61" si="228">+L61*(R61+S61+U61+X61+Z61+AA61+AC61+V61)</f>
        <v>5.8857876866999987</v>
      </c>
      <c r="AC61" s="43">
        <f t="shared" ref="AC61" si="229">+$V$1*M61</f>
        <v>2.9600999999999997</v>
      </c>
      <c r="AD61" s="67">
        <f t="shared" ref="AD61" si="230">+$V$1*N61</f>
        <v>1.1500000000000001</v>
      </c>
      <c r="AE61" s="67">
        <f>+O61*(R61+S61+U61+X61+Z61+AA61+AC61+V61)</f>
        <v>5.8857876866999987</v>
      </c>
      <c r="AG61" s="42">
        <f t="shared" ref="AG61" si="231">SUM(R61:AF61)</f>
        <v>413.92742115339991</v>
      </c>
      <c r="AH61" s="44">
        <f t="shared" ref="AH61" si="232">+(AG61-AG60)/AG60</f>
        <v>-5.5355594179331662E-3</v>
      </c>
    </row>
    <row r="62" spans="1:35" x14ac:dyDescent="0.25">
      <c r="A62" s="1">
        <v>46204</v>
      </c>
      <c r="B62" s="54">
        <f t="shared" si="54"/>
        <v>11.39</v>
      </c>
      <c r="C62" s="56">
        <f t="shared" si="140"/>
        <v>0.11141</v>
      </c>
      <c r="D62" s="54">
        <f>+D61</f>
        <v>7.79</v>
      </c>
      <c r="E62" s="56">
        <f t="shared" si="141"/>
        <v>0</v>
      </c>
      <c r="F62" s="40">
        <f>Riders!B33</f>
        <v>2.1499999999999998E-2</v>
      </c>
      <c r="G62" s="54">
        <f t="shared" si="81"/>
        <v>0.83</v>
      </c>
      <c r="H62" s="56">
        <f>+Riders!G61</f>
        <v>4.4679999999999997E-2</v>
      </c>
      <c r="I62" s="56">
        <f t="shared" si="55"/>
        <v>0</v>
      </c>
      <c r="J62" s="63">
        <f t="shared" si="109"/>
        <v>0</v>
      </c>
      <c r="K62" s="56">
        <f>+K61</f>
        <v>-1.8600000000000001E-3</v>
      </c>
      <c r="L62" s="44">
        <f t="shared" si="186"/>
        <v>1.4999999999999999E-2</v>
      </c>
      <c r="M62" s="58">
        <f>Riders!$O$19</f>
        <v>1.2869999999999999E-3</v>
      </c>
      <c r="N62" s="56">
        <v>5.0000000000000001E-4</v>
      </c>
      <c r="O62" s="44">
        <f t="shared" si="187"/>
        <v>1.4999999999999999E-2</v>
      </c>
      <c r="Q62" s="1">
        <f t="shared" ref="Q62" si="233">A62</f>
        <v>46204</v>
      </c>
      <c r="R62" s="42">
        <f t="shared" si="53"/>
        <v>11.39</v>
      </c>
      <c r="S62" s="43">
        <f t="shared" ref="S62" si="234">+$V$1*C62</f>
        <v>256.24299999999999</v>
      </c>
      <c r="T62" s="43">
        <f t="shared" ref="T62" si="235">+D62</f>
        <v>7.79</v>
      </c>
      <c r="U62" s="43">
        <f t="shared" ref="U62" si="236">+$V$1*E62</f>
        <v>0</v>
      </c>
      <c r="V62" s="43">
        <f t="shared" ref="V62" si="237">+F62*(R62+S62+Z62+X62+U62+AC62+AD62+AA62)</f>
        <v>7.9599256499999989</v>
      </c>
      <c r="W62" s="43">
        <f t="shared" ref="W62" si="238">+G62</f>
        <v>0.83</v>
      </c>
      <c r="X62" s="43">
        <f t="shared" ref="X62" si="239">+$V$1*H62</f>
        <v>102.764</v>
      </c>
      <c r="Y62" s="43">
        <f t="shared" ref="Y62" si="240">+$V$1*I62</f>
        <v>0</v>
      </c>
      <c r="Z62" s="43">
        <f t="shared" ref="Z62" si="241">+J62*(R62+S62)</f>
        <v>0</v>
      </c>
      <c r="AA62" s="43">
        <f t="shared" ref="AA62" si="242">+$V$1*K62</f>
        <v>-4.2780000000000005</v>
      </c>
      <c r="AB62" s="43">
        <f t="shared" ref="AB62" si="243">+L62*(R62+S62+U62+X62+Z62+AA62+AC62+V62)</f>
        <v>5.6555853847499993</v>
      </c>
      <c r="AC62" s="43">
        <f t="shared" ref="AC62" si="244">+$V$1*M62</f>
        <v>2.9600999999999997</v>
      </c>
      <c r="AD62" s="67">
        <f t="shared" ref="AD62" si="245">+$V$1*N62</f>
        <v>1.1500000000000001</v>
      </c>
      <c r="AE62" s="67">
        <f>+O62*(R62+S62+U62+X62+Z62+AA62+AC62+V62)</f>
        <v>5.6555853847499993</v>
      </c>
      <c r="AG62" s="42">
        <f t="shared" ref="AG62" si="246">SUM(R62:AF62)</f>
        <v>398.12019641949996</v>
      </c>
      <c r="AH62" s="44">
        <f t="shared" ref="AH62" si="247">+(AG62-AG61)/AG61</f>
        <v>-3.8188397110424453E-2</v>
      </c>
    </row>
    <row r="68" spans="33:33" x14ac:dyDescent="0.25">
      <c r="AG68" s="42"/>
    </row>
  </sheetData>
  <printOptions horizontalCentered="1"/>
  <pageMargins left="0.7" right="0.7" top="0.75" bottom="0.75" header="0.3" footer="0.3"/>
  <pageSetup paperSize="17" scale="49" orientation="landscape" r:id="rId1"/>
  <headerFooter>
    <oddHeader>&amp;RSmall Commercial Rates
Page &amp;P of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B4024-8379-407C-BFD8-C6916B184AE1}">
  <dimension ref="A1:AI220"/>
  <sheetViews>
    <sheetView topLeftCell="A63" zoomScale="85" zoomScaleNormal="85" workbookViewId="0">
      <selection activeCell="E69" sqref="E69"/>
    </sheetView>
  </sheetViews>
  <sheetFormatPr defaultRowHeight="15" x14ac:dyDescent="0.25"/>
  <cols>
    <col min="2" max="2" width="18.5703125" bestFit="1" customWidth="1"/>
    <col min="3" max="3" width="11.42578125" customWidth="1"/>
    <col min="4" max="4" width="9.7109375" bestFit="1" customWidth="1"/>
    <col min="5" max="5" width="7.85546875" bestFit="1" customWidth="1"/>
    <col min="6" max="6" width="22.28515625" bestFit="1" customWidth="1"/>
    <col min="8" max="8" width="9.5703125" bestFit="1" customWidth="1"/>
    <col min="10" max="10" width="26.7109375" customWidth="1"/>
    <col min="19" max="19" width="26.7109375" customWidth="1"/>
    <col min="21" max="21" width="10.140625" customWidth="1"/>
    <col min="28" max="28" width="32.7109375" customWidth="1"/>
  </cols>
  <sheetData>
    <row r="1" spans="2:12" x14ac:dyDescent="0.25">
      <c r="B1" t="s">
        <v>172</v>
      </c>
      <c r="F1" t="s">
        <v>173</v>
      </c>
      <c r="J1" t="s">
        <v>173</v>
      </c>
    </row>
    <row r="2" spans="2:12" x14ac:dyDescent="0.25">
      <c r="B2" s="31" t="s">
        <v>54</v>
      </c>
      <c r="C2" s="10" t="s">
        <v>321</v>
      </c>
      <c r="D2" s="32">
        <v>45796</v>
      </c>
      <c r="F2" s="31" t="s">
        <v>54</v>
      </c>
      <c r="G2" s="10" t="s">
        <v>317</v>
      </c>
      <c r="H2" s="32">
        <v>45738</v>
      </c>
      <c r="J2" s="31" t="s">
        <v>54</v>
      </c>
      <c r="K2" s="10" t="s">
        <v>55</v>
      </c>
      <c r="L2" s="32">
        <v>43282</v>
      </c>
    </row>
    <row r="3" spans="2:12" x14ac:dyDescent="0.25">
      <c r="B3" s="6" t="s">
        <v>56</v>
      </c>
      <c r="C3" s="11">
        <v>8.77</v>
      </c>
      <c r="D3" s="7"/>
      <c r="F3" s="6" t="s">
        <v>56</v>
      </c>
      <c r="G3" s="11">
        <v>8.77</v>
      </c>
      <c r="H3" s="7"/>
      <c r="J3" s="6" t="s">
        <v>56</v>
      </c>
      <c r="K3" s="11">
        <v>8.77</v>
      </c>
      <c r="L3" s="7"/>
    </row>
    <row r="4" spans="2:12" x14ac:dyDescent="0.25">
      <c r="B4" s="6" t="s">
        <v>57</v>
      </c>
      <c r="C4" s="11">
        <v>0.12159</v>
      </c>
      <c r="D4" s="7"/>
      <c r="F4" s="6" t="s">
        <v>57</v>
      </c>
      <c r="G4" s="11">
        <v>0.12121999999999999</v>
      </c>
      <c r="H4" s="7"/>
      <c r="J4" s="6" t="s">
        <v>57</v>
      </c>
      <c r="K4" s="11">
        <v>9.9989999999999996E-2</v>
      </c>
      <c r="L4" s="7"/>
    </row>
    <row r="5" spans="2:12" x14ac:dyDescent="0.25">
      <c r="B5" s="6" t="s">
        <v>58</v>
      </c>
      <c r="C5" s="11">
        <v>0.15806999999999999</v>
      </c>
      <c r="D5" s="7"/>
      <c r="F5" s="6" t="s">
        <v>58</v>
      </c>
      <c r="G5" s="11">
        <v>0.15759000000000001</v>
      </c>
      <c r="H5" s="7"/>
      <c r="J5" s="6" t="s">
        <v>58</v>
      </c>
      <c r="K5" s="11">
        <v>0.13003999999999999</v>
      </c>
      <c r="L5" s="7"/>
    </row>
    <row r="6" spans="2:12" x14ac:dyDescent="0.25">
      <c r="B6" s="6" t="s">
        <v>59</v>
      </c>
      <c r="C6" s="11">
        <v>0.13508999999999999</v>
      </c>
      <c r="D6" s="7"/>
      <c r="F6" s="6" t="s">
        <v>59</v>
      </c>
      <c r="G6" s="11">
        <v>0.13467999999999999</v>
      </c>
      <c r="H6" s="7"/>
      <c r="J6" s="6" t="s">
        <v>59</v>
      </c>
      <c r="K6" s="11">
        <v>0.11094</v>
      </c>
      <c r="L6" s="7"/>
    </row>
    <row r="7" spans="2:12" x14ac:dyDescent="0.25">
      <c r="B7" s="6"/>
      <c r="C7" s="11"/>
      <c r="D7" s="7"/>
      <c r="F7" s="6"/>
      <c r="G7" s="11"/>
      <c r="H7" s="7"/>
      <c r="J7" s="6"/>
      <c r="K7" s="11"/>
      <c r="L7" s="7"/>
    </row>
    <row r="8" spans="2:12" x14ac:dyDescent="0.25">
      <c r="B8" s="6" t="s">
        <v>60</v>
      </c>
      <c r="C8" s="11" t="s">
        <v>321</v>
      </c>
      <c r="D8" s="8">
        <v>45796</v>
      </c>
      <c r="F8" s="6" t="s">
        <v>60</v>
      </c>
      <c r="G8" s="11" t="s">
        <v>317</v>
      </c>
      <c r="H8" s="8">
        <v>45738</v>
      </c>
      <c r="J8" s="6" t="s">
        <v>60</v>
      </c>
      <c r="K8" s="11" t="s">
        <v>55</v>
      </c>
      <c r="L8" s="8">
        <v>43282</v>
      </c>
    </row>
    <row r="9" spans="2:12" x14ac:dyDescent="0.25">
      <c r="B9" s="6" t="s">
        <v>56</v>
      </c>
      <c r="C9" s="11">
        <v>6.69</v>
      </c>
      <c r="D9" s="7"/>
      <c r="F9" s="6" t="s">
        <v>56</v>
      </c>
      <c r="G9" s="11">
        <v>6.69</v>
      </c>
      <c r="H9" s="7"/>
      <c r="J9" s="6" t="s">
        <v>56</v>
      </c>
      <c r="K9" s="11">
        <v>6.69</v>
      </c>
      <c r="L9" s="7"/>
    </row>
    <row r="10" spans="2:12" x14ac:dyDescent="0.25">
      <c r="B10" s="6" t="s">
        <v>61</v>
      </c>
      <c r="C10" s="11">
        <v>6.7150000000000001E-2</v>
      </c>
      <c r="D10" s="7"/>
      <c r="F10" s="6" t="s">
        <v>61</v>
      </c>
      <c r="G10" s="11">
        <v>6.6909999999999997E-2</v>
      </c>
      <c r="H10" s="7"/>
      <c r="J10" s="6" t="s">
        <v>61</v>
      </c>
      <c r="K10" s="11">
        <v>0.46800000000000003</v>
      </c>
      <c r="L10" s="7"/>
    </row>
    <row r="11" spans="2:12" x14ac:dyDescent="0.25">
      <c r="B11" s="6"/>
      <c r="C11" s="11"/>
      <c r="D11" s="7"/>
      <c r="F11" s="6"/>
      <c r="G11" s="11"/>
      <c r="H11" s="7"/>
      <c r="J11" s="6"/>
      <c r="K11" s="11"/>
      <c r="L11" s="7"/>
    </row>
    <row r="12" spans="2:12" x14ac:dyDescent="0.25">
      <c r="B12" s="6" t="s">
        <v>324</v>
      </c>
      <c r="C12" s="11" t="s">
        <v>321</v>
      </c>
      <c r="D12" s="8">
        <v>45796</v>
      </c>
      <c r="F12" s="6" t="s">
        <v>294</v>
      </c>
      <c r="G12" s="11" t="s">
        <v>317</v>
      </c>
      <c r="H12" s="8">
        <v>45738</v>
      </c>
      <c r="J12" s="6" t="s">
        <v>62</v>
      </c>
      <c r="K12" s="11" t="s">
        <v>21</v>
      </c>
      <c r="L12" s="8">
        <v>44594</v>
      </c>
    </row>
    <row r="13" spans="2:12" x14ac:dyDescent="0.25">
      <c r="B13" s="6" t="s">
        <v>56</v>
      </c>
      <c r="C13" s="11">
        <v>8.77</v>
      </c>
      <c r="D13" s="7"/>
      <c r="F13" s="6" t="s">
        <v>56</v>
      </c>
      <c r="G13" s="11">
        <v>8.77</v>
      </c>
      <c r="H13" s="7"/>
      <c r="J13" s="6" t="s">
        <v>56</v>
      </c>
      <c r="K13" s="11">
        <v>8.77</v>
      </c>
      <c r="L13" s="7"/>
    </row>
    <row r="14" spans="2:12" x14ac:dyDescent="0.25">
      <c r="B14" s="6" t="s">
        <v>300</v>
      </c>
      <c r="C14" s="11">
        <v>0.24265999999999999</v>
      </c>
      <c r="D14" s="7"/>
      <c r="F14" s="6" t="s">
        <v>63</v>
      </c>
      <c r="G14" s="11">
        <v>0.24034</v>
      </c>
      <c r="H14" s="7"/>
      <c r="J14" s="6" t="s">
        <v>63</v>
      </c>
      <c r="K14" s="11">
        <v>0.26480999999999999</v>
      </c>
      <c r="L14" s="7"/>
    </row>
    <row r="15" spans="2:12" x14ac:dyDescent="0.25">
      <c r="B15" s="6" t="s">
        <v>301</v>
      </c>
      <c r="C15" s="11">
        <v>0.12132999999999999</v>
      </c>
      <c r="D15" s="7"/>
      <c r="F15" s="6" t="s">
        <v>85</v>
      </c>
      <c r="G15" s="11">
        <v>0.12017</v>
      </c>
      <c r="H15" s="7"/>
      <c r="J15" s="6" t="s">
        <v>64</v>
      </c>
      <c r="K15" s="11">
        <v>8.8270000000000001E-2</v>
      </c>
      <c r="L15" s="7"/>
    </row>
    <row r="16" spans="2:12" x14ac:dyDescent="0.25">
      <c r="B16" s="6"/>
      <c r="C16" s="11"/>
      <c r="D16" s="7"/>
      <c r="F16" s="6" t="s">
        <v>65</v>
      </c>
      <c r="G16" s="11">
        <v>0.24034</v>
      </c>
      <c r="H16" s="7"/>
      <c r="J16" s="6" t="s">
        <v>65</v>
      </c>
      <c r="K16" s="11">
        <v>0.17654</v>
      </c>
      <c r="L16" s="7"/>
    </row>
    <row r="17" spans="2:12" x14ac:dyDescent="0.25">
      <c r="B17" s="6" t="s">
        <v>295</v>
      </c>
      <c r="C17" s="11" t="s">
        <v>321</v>
      </c>
      <c r="D17" s="8">
        <v>45796</v>
      </c>
      <c r="F17" s="6" t="s">
        <v>66</v>
      </c>
      <c r="G17" s="11">
        <v>0.12017</v>
      </c>
      <c r="H17" s="7"/>
      <c r="J17" s="6" t="s">
        <v>66</v>
      </c>
      <c r="K17" s="11">
        <v>8.8270000000000001E-2</v>
      </c>
      <c r="L17" s="7"/>
    </row>
    <row r="18" spans="2:12" x14ac:dyDescent="0.25">
      <c r="B18" s="6" t="s">
        <v>56</v>
      </c>
      <c r="C18" s="11">
        <v>11.39</v>
      </c>
      <c r="D18" s="7"/>
      <c r="F18" s="6"/>
      <c r="G18" s="11"/>
      <c r="H18" s="7"/>
      <c r="J18" s="6"/>
      <c r="K18" s="11"/>
      <c r="L18" s="7"/>
    </row>
    <row r="19" spans="2:12" x14ac:dyDescent="0.25">
      <c r="B19" s="6" t="s">
        <v>61</v>
      </c>
      <c r="C19" s="11">
        <v>0.11141</v>
      </c>
      <c r="D19" s="7"/>
      <c r="F19" s="6" t="s">
        <v>295</v>
      </c>
      <c r="G19" s="11" t="s">
        <v>317</v>
      </c>
      <c r="H19" s="8">
        <v>45738</v>
      </c>
      <c r="J19" s="6" t="s">
        <v>67</v>
      </c>
      <c r="K19" s="11" t="s">
        <v>55</v>
      </c>
      <c r="L19" s="8">
        <v>43282</v>
      </c>
    </row>
    <row r="20" spans="2:12" x14ac:dyDescent="0.25">
      <c r="B20" s="2"/>
      <c r="C20" s="11"/>
      <c r="D20" s="7"/>
      <c r="F20" s="6" t="s">
        <v>56</v>
      </c>
      <c r="G20" s="11">
        <v>11.39</v>
      </c>
      <c r="H20" s="7"/>
      <c r="J20" s="6" t="s">
        <v>56</v>
      </c>
      <c r="K20" s="11">
        <v>11.39</v>
      </c>
      <c r="L20" s="7"/>
    </row>
    <row r="21" spans="2:12" x14ac:dyDescent="0.25">
      <c r="B21" s="6" t="s">
        <v>325</v>
      </c>
      <c r="C21" s="11" t="s">
        <v>321</v>
      </c>
      <c r="D21" s="8">
        <v>45796</v>
      </c>
      <c r="F21" s="6" t="s">
        <v>61</v>
      </c>
      <c r="G21" s="11">
        <v>0.11108</v>
      </c>
      <c r="H21" s="7"/>
      <c r="J21" s="6" t="s">
        <v>61</v>
      </c>
      <c r="K21" s="11">
        <v>9.0340000000000004E-2</v>
      </c>
      <c r="L21" s="7"/>
    </row>
    <row r="22" spans="2:12" x14ac:dyDescent="0.25">
      <c r="B22" s="6" t="s">
        <v>56</v>
      </c>
      <c r="C22" s="11">
        <v>11.39</v>
      </c>
      <c r="D22" s="7"/>
      <c r="F22" s="2"/>
      <c r="G22" s="11"/>
      <c r="H22" s="7"/>
      <c r="J22" s="6"/>
      <c r="K22" s="11"/>
      <c r="L22" s="7"/>
    </row>
    <row r="23" spans="2:12" x14ac:dyDescent="0.25">
      <c r="B23" s="6" t="s">
        <v>71</v>
      </c>
      <c r="C23" s="11">
        <v>0.20294000000000001</v>
      </c>
      <c r="D23" s="7"/>
      <c r="F23" s="6" t="s">
        <v>69</v>
      </c>
      <c r="G23" s="11" t="s">
        <v>317</v>
      </c>
      <c r="H23" s="8">
        <v>45738</v>
      </c>
      <c r="J23" s="6" t="s">
        <v>68</v>
      </c>
      <c r="K23" s="11" t="s">
        <v>55</v>
      </c>
      <c r="L23" s="8">
        <v>43282</v>
      </c>
    </row>
    <row r="24" spans="2:12" x14ac:dyDescent="0.25">
      <c r="B24" s="6" t="s">
        <v>70</v>
      </c>
      <c r="C24" s="11">
        <v>0.10147</v>
      </c>
      <c r="D24" s="7"/>
      <c r="F24" s="6" t="s">
        <v>56</v>
      </c>
      <c r="G24" s="11">
        <v>11.39</v>
      </c>
      <c r="H24" s="7"/>
      <c r="J24" s="6" t="s">
        <v>56</v>
      </c>
      <c r="K24" s="11">
        <v>11.39</v>
      </c>
      <c r="L24" s="7"/>
    </row>
    <row r="25" spans="2:12" x14ac:dyDescent="0.25">
      <c r="B25" s="6"/>
      <c r="C25" s="11"/>
      <c r="D25" s="7"/>
      <c r="F25" s="6" t="s">
        <v>71</v>
      </c>
      <c r="G25" s="11">
        <v>0.20233999999999999</v>
      </c>
      <c r="H25" s="7"/>
      <c r="J25" s="6" t="s">
        <v>61</v>
      </c>
      <c r="K25" s="11">
        <v>9.0340000000000004E-2</v>
      </c>
      <c r="L25" s="7"/>
    </row>
    <row r="26" spans="2:12" x14ac:dyDescent="0.25">
      <c r="B26" s="6" t="s">
        <v>303</v>
      </c>
      <c r="C26" s="11" t="s">
        <v>321</v>
      </c>
      <c r="D26" s="8">
        <v>45796</v>
      </c>
      <c r="F26" s="6" t="s">
        <v>70</v>
      </c>
      <c r="G26" s="11">
        <v>0.10117</v>
      </c>
      <c r="H26" s="7"/>
      <c r="J26" s="2"/>
      <c r="K26" s="11"/>
      <c r="L26" s="7"/>
    </row>
    <row r="27" spans="2:12" x14ac:dyDescent="0.25">
      <c r="B27" s="6" t="s">
        <v>74</v>
      </c>
      <c r="C27" s="11">
        <v>64</v>
      </c>
      <c r="D27" s="7"/>
      <c r="F27" s="6"/>
      <c r="G27" s="11"/>
      <c r="H27" s="7"/>
      <c r="J27" s="6" t="s">
        <v>69</v>
      </c>
      <c r="K27" s="11" t="s">
        <v>55</v>
      </c>
      <c r="L27" s="8">
        <v>43282</v>
      </c>
    </row>
    <row r="28" spans="2:12" x14ac:dyDescent="0.25">
      <c r="B28" s="6" t="s">
        <v>75</v>
      </c>
      <c r="C28" s="11">
        <v>28</v>
      </c>
      <c r="D28" s="7"/>
      <c r="F28" s="6" t="s">
        <v>303</v>
      </c>
      <c r="G28" s="11" t="s">
        <v>317</v>
      </c>
      <c r="H28" s="8">
        <v>45738</v>
      </c>
      <c r="J28" s="6" t="s">
        <v>56</v>
      </c>
      <c r="K28" s="11">
        <v>11.39</v>
      </c>
      <c r="L28" s="7"/>
    </row>
    <row r="29" spans="2:12" x14ac:dyDescent="0.25">
      <c r="B29" s="6" t="s">
        <v>296</v>
      </c>
      <c r="C29" s="11">
        <v>1.205E-2</v>
      </c>
      <c r="D29" s="7"/>
      <c r="F29" s="6" t="s">
        <v>74</v>
      </c>
      <c r="G29" s="11">
        <v>64</v>
      </c>
      <c r="H29" s="7"/>
      <c r="J29" s="6" t="s">
        <v>71</v>
      </c>
      <c r="K29" s="11">
        <v>0.13561999999999999</v>
      </c>
      <c r="L29" s="7"/>
    </row>
    <row r="30" spans="2:12" x14ac:dyDescent="0.25">
      <c r="B30" s="6"/>
      <c r="C30" s="11"/>
      <c r="D30" s="7"/>
      <c r="F30" s="6" t="s">
        <v>75</v>
      </c>
      <c r="G30" s="11">
        <v>28</v>
      </c>
      <c r="H30" s="7"/>
      <c r="J30" s="6" t="s">
        <v>70</v>
      </c>
      <c r="K30" s="11">
        <v>8.5000000000000006E-2</v>
      </c>
      <c r="L30" s="7"/>
    </row>
    <row r="31" spans="2:12" x14ac:dyDescent="0.25">
      <c r="B31" s="6" t="s">
        <v>78</v>
      </c>
      <c r="C31" s="11" t="s">
        <v>321</v>
      </c>
      <c r="D31" s="8">
        <v>45796</v>
      </c>
      <c r="F31" s="6" t="s">
        <v>296</v>
      </c>
      <c r="G31" s="11">
        <v>1.179E-2</v>
      </c>
      <c r="H31" s="7"/>
      <c r="J31" s="6"/>
      <c r="K31" s="11"/>
      <c r="L31" s="7"/>
    </row>
    <row r="32" spans="2:12" x14ac:dyDescent="0.25">
      <c r="B32" s="6" t="s">
        <v>74</v>
      </c>
      <c r="C32" s="11">
        <v>64</v>
      </c>
      <c r="D32" s="7"/>
      <c r="F32" s="6"/>
      <c r="G32" s="11"/>
      <c r="H32" s="7"/>
      <c r="J32" s="6" t="s">
        <v>72</v>
      </c>
      <c r="K32" s="11" t="s">
        <v>21</v>
      </c>
      <c r="L32" s="8">
        <v>44594</v>
      </c>
    </row>
    <row r="33" spans="2:12" x14ac:dyDescent="0.25">
      <c r="B33" s="6" t="s">
        <v>75</v>
      </c>
      <c r="C33" s="11">
        <v>28</v>
      </c>
      <c r="D33" s="7"/>
      <c r="F33" s="6" t="s">
        <v>78</v>
      </c>
      <c r="G33" s="11" t="s">
        <v>317</v>
      </c>
      <c r="H33" s="8">
        <v>45738</v>
      </c>
      <c r="J33" s="6" t="s">
        <v>56</v>
      </c>
      <c r="K33" s="11">
        <v>11.39</v>
      </c>
      <c r="L33" s="7"/>
    </row>
    <row r="34" spans="2:12" x14ac:dyDescent="0.25">
      <c r="B34" s="2" t="s">
        <v>65</v>
      </c>
      <c r="C34" s="11">
        <v>2.1999999999999999E-2</v>
      </c>
      <c r="D34" s="7"/>
      <c r="F34" s="6" t="s">
        <v>74</v>
      </c>
      <c r="G34" s="11">
        <v>64</v>
      </c>
      <c r="H34" s="7"/>
      <c r="J34" s="6" t="s">
        <v>63</v>
      </c>
      <c r="K34" s="11">
        <v>0.20899999999999999</v>
      </c>
      <c r="L34" s="7"/>
    </row>
    <row r="35" spans="2:12" x14ac:dyDescent="0.25">
      <c r="B35" s="6" t="s">
        <v>66</v>
      </c>
      <c r="C35" s="11">
        <v>1.0999999999999999E-2</v>
      </c>
      <c r="D35" s="7"/>
      <c r="F35" s="6" t="s">
        <v>75</v>
      </c>
      <c r="G35" s="11">
        <v>28</v>
      </c>
      <c r="H35" s="7"/>
      <c r="J35" s="6" t="s">
        <v>64</v>
      </c>
      <c r="K35" s="11">
        <v>6.9430000000000006E-2</v>
      </c>
      <c r="L35" s="7"/>
    </row>
    <row r="36" spans="2:12" x14ac:dyDescent="0.25">
      <c r="B36" s="6"/>
      <c r="C36" s="11"/>
      <c r="D36" s="7"/>
      <c r="F36" s="2" t="s">
        <v>65</v>
      </c>
      <c r="G36" s="11">
        <v>2.1520000000000001E-2</v>
      </c>
      <c r="H36" s="7"/>
      <c r="J36" s="6" t="s">
        <v>65</v>
      </c>
      <c r="K36" s="11">
        <v>0.14096</v>
      </c>
      <c r="L36" s="7"/>
    </row>
    <row r="37" spans="2:12" x14ac:dyDescent="0.25">
      <c r="B37" s="6" t="s">
        <v>297</v>
      </c>
      <c r="C37" s="11" t="s">
        <v>321</v>
      </c>
      <c r="D37" s="8">
        <v>45796</v>
      </c>
      <c r="F37" s="6" t="s">
        <v>66</v>
      </c>
      <c r="G37" s="11">
        <v>1.076E-2</v>
      </c>
      <c r="H37" s="7"/>
      <c r="J37" s="6" t="s">
        <v>66</v>
      </c>
      <c r="K37" s="11">
        <v>6.9430000000000006E-2</v>
      </c>
      <c r="L37" s="7"/>
    </row>
    <row r="38" spans="2:12" x14ac:dyDescent="0.25">
      <c r="B38" s="6" t="s">
        <v>74</v>
      </c>
      <c r="C38" s="11">
        <v>64</v>
      </c>
      <c r="D38" s="7"/>
      <c r="F38" s="6" t="s">
        <v>80</v>
      </c>
      <c r="G38" s="11">
        <v>3.61E-2</v>
      </c>
      <c r="H38" s="7"/>
      <c r="J38" s="6"/>
      <c r="K38" s="11"/>
      <c r="L38" s="7"/>
    </row>
    <row r="39" spans="2:12" x14ac:dyDescent="0.25">
      <c r="B39" s="6" t="s">
        <v>75</v>
      </c>
      <c r="C39" s="11">
        <v>7.62</v>
      </c>
      <c r="D39" s="7"/>
      <c r="F39" s="6" t="s">
        <v>81</v>
      </c>
      <c r="G39" s="11">
        <v>1.1650000000000001E-2</v>
      </c>
      <c r="H39" s="7"/>
      <c r="J39" s="6" t="s">
        <v>73</v>
      </c>
      <c r="K39" s="11" t="s">
        <v>55</v>
      </c>
      <c r="L39" s="8">
        <v>43282</v>
      </c>
    </row>
    <row r="40" spans="2:12" x14ac:dyDescent="0.25">
      <c r="B40" s="6" t="s">
        <v>65</v>
      </c>
      <c r="C40" s="11">
        <v>0.52744000000000002</v>
      </c>
      <c r="D40" s="7"/>
      <c r="F40" s="6"/>
      <c r="G40" s="11"/>
      <c r="H40" s="7"/>
      <c r="J40" s="6" t="s">
        <v>74</v>
      </c>
      <c r="K40" s="11">
        <v>64</v>
      </c>
      <c r="L40" s="7"/>
    </row>
    <row r="41" spans="2:12" x14ac:dyDescent="0.25">
      <c r="B41" s="6" t="s">
        <v>66</v>
      </c>
      <c r="C41" s="11">
        <v>0.26372000000000001</v>
      </c>
      <c r="D41" s="7"/>
      <c r="F41" s="6" t="s">
        <v>297</v>
      </c>
      <c r="G41" s="11" t="s">
        <v>317</v>
      </c>
      <c r="H41" s="8">
        <v>45738</v>
      </c>
      <c r="J41" s="6" t="s">
        <v>75</v>
      </c>
      <c r="K41" s="11">
        <v>23.33</v>
      </c>
      <c r="L41" s="7"/>
    </row>
    <row r="42" spans="2:12" x14ac:dyDescent="0.25">
      <c r="B42" s="6" t="s">
        <v>80</v>
      </c>
      <c r="C42" s="11">
        <v>0.79115999999999997</v>
      </c>
      <c r="D42" s="7"/>
      <c r="F42" s="6" t="s">
        <v>74</v>
      </c>
      <c r="G42" s="11">
        <v>64</v>
      </c>
      <c r="H42" s="7"/>
      <c r="J42" s="6" t="s">
        <v>76</v>
      </c>
      <c r="K42" s="11">
        <v>1.0999999999999999E-2</v>
      </c>
      <c r="L42" s="7"/>
    </row>
    <row r="43" spans="2:12" x14ac:dyDescent="0.25">
      <c r="B43" s="6" t="s">
        <v>81</v>
      </c>
      <c r="C43" s="11">
        <v>0.26372000000000001</v>
      </c>
      <c r="D43" s="7"/>
      <c r="F43" s="6" t="s">
        <v>75</v>
      </c>
      <c r="G43" s="11">
        <v>7.62</v>
      </c>
      <c r="H43" s="7"/>
      <c r="J43" s="6" t="s">
        <v>77</v>
      </c>
      <c r="K43" s="11">
        <v>4.4200000000000003E-3</v>
      </c>
      <c r="L43" s="7"/>
    </row>
    <row r="44" spans="2:12" x14ac:dyDescent="0.25">
      <c r="B44" s="6"/>
      <c r="C44" s="11"/>
      <c r="D44" s="7"/>
      <c r="F44" s="6" t="s">
        <v>65</v>
      </c>
      <c r="G44" s="11">
        <v>0.52700000000000002</v>
      </c>
      <c r="H44" s="7"/>
      <c r="J44" s="6"/>
      <c r="K44" s="11"/>
      <c r="L44" s="7"/>
    </row>
    <row r="45" spans="2:12" x14ac:dyDescent="0.25">
      <c r="B45" s="6" t="s">
        <v>298</v>
      </c>
      <c r="C45" s="11" t="s">
        <v>321</v>
      </c>
      <c r="D45" s="8">
        <v>45796</v>
      </c>
      <c r="F45" s="6" t="s">
        <v>66</v>
      </c>
      <c r="G45" s="11">
        <v>0.26350000000000001</v>
      </c>
      <c r="H45" s="7"/>
      <c r="J45" s="6" t="s">
        <v>78</v>
      </c>
      <c r="K45" s="11" t="s">
        <v>55</v>
      </c>
      <c r="L45" s="8">
        <v>43282</v>
      </c>
    </row>
    <row r="46" spans="2:12" x14ac:dyDescent="0.25">
      <c r="B46" s="6" t="s">
        <v>74</v>
      </c>
      <c r="C46" s="11">
        <v>64</v>
      </c>
      <c r="D46" s="7"/>
      <c r="F46" s="6" t="s">
        <v>80</v>
      </c>
      <c r="G46" s="11">
        <v>0.79049999999999998</v>
      </c>
      <c r="H46" s="7"/>
      <c r="J46" s="6" t="s">
        <v>74</v>
      </c>
      <c r="K46" s="11">
        <v>64</v>
      </c>
      <c r="L46" s="7"/>
    </row>
    <row r="47" spans="2:12" x14ac:dyDescent="0.25">
      <c r="B47" s="6" t="s">
        <v>75</v>
      </c>
      <c r="C47" s="11">
        <v>0</v>
      </c>
      <c r="D47" s="7"/>
      <c r="F47" s="6" t="s">
        <v>81</v>
      </c>
      <c r="G47" s="11">
        <v>0.26350000000000001</v>
      </c>
      <c r="H47" s="7"/>
      <c r="J47" s="6" t="s">
        <v>75</v>
      </c>
      <c r="K47" s="11">
        <v>23.33</v>
      </c>
      <c r="L47" s="7"/>
    </row>
    <row r="48" spans="2:12" x14ac:dyDescent="0.25">
      <c r="B48" s="6" t="s">
        <v>65</v>
      </c>
      <c r="C48" s="11">
        <v>0.7167</v>
      </c>
      <c r="D48" s="7"/>
      <c r="F48" s="6"/>
      <c r="G48" s="11"/>
      <c r="H48" s="7"/>
      <c r="J48" s="6" t="s">
        <v>79</v>
      </c>
      <c r="K48" s="11">
        <v>1.1650000000000001E-2</v>
      </c>
      <c r="L48" s="7"/>
    </row>
    <row r="49" spans="2:12" x14ac:dyDescent="0.25">
      <c r="B49" s="6" t="s">
        <v>66</v>
      </c>
      <c r="C49" s="11">
        <v>0.35835</v>
      </c>
      <c r="D49" s="7"/>
      <c r="F49" s="6" t="s">
        <v>298</v>
      </c>
      <c r="G49" s="11" t="s">
        <v>317</v>
      </c>
      <c r="H49" s="8">
        <v>45738</v>
      </c>
      <c r="J49" s="6" t="s">
        <v>80</v>
      </c>
      <c r="K49" s="11">
        <v>3.61E-2</v>
      </c>
      <c r="L49" s="7"/>
    </row>
    <row r="50" spans="2:12" x14ac:dyDescent="0.25">
      <c r="B50" s="6" t="s">
        <v>80</v>
      </c>
      <c r="C50" s="11">
        <v>1.0750500000000001</v>
      </c>
      <c r="D50" s="7"/>
      <c r="F50" s="6" t="s">
        <v>74</v>
      </c>
      <c r="G50" s="11">
        <v>64</v>
      </c>
      <c r="H50" s="7"/>
      <c r="J50" s="6" t="s">
        <v>81</v>
      </c>
      <c r="K50" s="11">
        <v>1.1650000000000001E-2</v>
      </c>
      <c r="L50" s="7"/>
    </row>
    <row r="51" spans="2:12" x14ac:dyDescent="0.25">
      <c r="B51" s="6" t="s">
        <v>85</v>
      </c>
      <c r="C51" s="11">
        <v>0.35835</v>
      </c>
      <c r="D51" s="7"/>
      <c r="F51" s="6" t="s">
        <v>75</v>
      </c>
      <c r="G51" s="11">
        <v>0</v>
      </c>
      <c r="H51" s="7"/>
      <c r="J51" s="6"/>
      <c r="K51" s="11"/>
      <c r="L51" s="7"/>
    </row>
    <row r="52" spans="2:12" x14ac:dyDescent="0.25">
      <c r="B52" s="6"/>
      <c r="C52" s="11"/>
      <c r="D52" s="7"/>
      <c r="F52" s="6" t="s">
        <v>65</v>
      </c>
      <c r="G52" s="11">
        <v>0.71626000000000001</v>
      </c>
      <c r="H52" s="7"/>
      <c r="J52" s="6" t="s">
        <v>82</v>
      </c>
      <c r="K52" s="11" t="s">
        <v>55</v>
      </c>
      <c r="L52" s="8">
        <v>43282</v>
      </c>
    </row>
    <row r="53" spans="2:12" x14ac:dyDescent="0.25">
      <c r="B53" s="6" t="s">
        <v>299</v>
      </c>
      <c r="C53" s="11" t="s">
        <v>321</v>
      </c>
      <c r="D53" s="8">
        <v>45796</v>
      </c>
      <c r="F53" s="6" t="s">
        <v>66</v>
      </c>
      <c r="G53" s="11">
        <v>0.35813</v>
      </c>
      <c r="H53" s="7"/>
      <c r="J53" s="6" t="s">
        <v>74</v>
      </c>
      <c r="K53" s="11">
        <v>64</v>
      </c>
      <c r="L53" s="7"/>
    </row>
    <row r="54" spans="2:12" x14ac:dyDescent="0.25">
      <c r="B54" s="6" t="s">
        <v>56</v>
      </c>
      <c r="C54" s="11">
        <v>64</v>
      </c>
      <c r="D54" s="7"/>
      <c r="F54" s="6" t="s">
        <v>80</v>
      </c>
      <c r="G54" s="11">
        <v>1.07439</v>
      </c>
      <c r="H54" s="7"/>
      <c r="J54" s="6" t="s">
        <v>75</v>
      </c>
      <c r="K54" s="11">
        <v>18.14</v>
      </c>
      <c r="L54" s="7"/>
    </row>
    <row r="55" spans="2:12" x14ac:dyDescent="0.25">
      <c r="B55" s="6" t="s">
        <v>75</v>
      </c>
      <c r="C55" s="11">
        <v>24</v>
      </c>
      <c r="D55" s="7"/>
      <c r="F55" s="6" t="s">
        <v>85</v>
      </c>
      <c r="G55" s="11">
        <v>0.35813</v>
      </c>
      <c r="H55" s="7"/>
      <c r="J55" s="6" t="s">
        <v>76</v>
      </c>
      <c r="K55" s="11">
        <v>7.1000000000000004E-3</v>
      </c>
      <c r="L55" s="7"/>
    </row>
    <row r="56" spans="2:12" x14ac:dyDescent="0.25">
      <c r="B56" s="6" t="s">
        <v>296</v>
      </c>
      <c r="C56" s="11">
        <v>6.7999999999999996E-3</v>
      </c>
      <c r="D56" s="7"/>
      <c r="F56" s="6"/>
      <c r="G56" s="11"/>
      <c r="H56" s="7"/>
      <c r="J56" s="6" t="s">
        <v>77</v>
      </c>
      <c r="K56" s="11">
        <v>3.0400000000000002E-3</v>
      </c>
      <c r="L56" s="7"/>
    </row>
    <row r="57" spans="2:12" x14ac:dyDescent="0.25">
      <c r="B57" s="6"/>
      <c r="C57" s="11"/>
      <c r="D57" s="7"/>
      <c r="F57" s="6" t="s">
        <v>299</v>
      </c>
      <c r="G57" s="11" t="s">
        <v>317</v>
      </c>
      <c r="H57" s="8">
        <v>45738</v>
      </c>
      <c r="J57" s="6"/>
      <c r="K57" s="11"/>
      <c r="L57" s="7"/>
    </row>
    <row r="58" spans="2:12" x14ac:dyDescent="0.25">
      <c r="B58" s="6" t="s">
        <v>83</v>
      </c>
      <c r="C58" s="11" t="s">
        <v>321</v>
      </c>
      <c r="D58" s="8">
        <v>45796</v>
      </c>
      <c r="F58" s="6" t="s">
        <v>56</v>
      </c>
      <c r="G58" s="11">
        <v>64</v>
      </c>
      <c r="H58" s="7"/>
      <c r="J58" s="6" t="s">
        <v>83</v>
      </c>
      <c r="K58" s="11" t="s">
        <v>55</v>
      </c>
      <c r="L58" s="8">
        <v>43282</v>
      </c>
    </row>
    <row r="59" spans="2:12" x14ac:dyDescent="0.25">
      <c r="B59" s="6" t="s">
        <v>74</v>
      </c>
      <c r="C59" s="11">
        <v>64</v>
      </c>
      <c r="D59" s="7"/>
      <c r="F59" s="6" t="s">
        <v>75</v>
      </c>
      <c r="G59" s="11">
        <v>24</v>
      </c>
      <c r="H59" s="7"/>
      <c r="J59" s="6" t="s">
        <v>74</v>
      </c>
      <c r="K59" s="11">
        <v>64</v>
      </c>
      <c r="L59" s="7"/>
    </row>
    <row r="60" spans="2:12" x14ac:dyDescent="0.25">
      <c r="B60" s="6" t="s">
        <v>75</v>
      </c>
      <c r="C60" s="11">
        <v>24</v>
      </c>
      <c r="D60" s="7"/>
      <c r="F60" s="6" t="s">
        <v>296</v>
      </c>
      <c r="G60" s="11">
        <v>6.62E-3</v>
      </c>
      <c r="H60" s="7"/>
      <c r="J60" s="6" t="s">
        <v>75</v>
      </c>
      <c r="K60" s="11">
        <v>18.14</v>
      </c>
      <c r="L60" s="7"/>
    </row>
    <row r="61" spans="2:12" x14ac:dyDescent="0.25">
      <c r="B61" s="6" t="s">
        <v>300</v>
      </c>
      <c r="C61" s="11">
        <v>1.252E-2</v>
      </c>
      <c r="D61" s="7"/>
      <c r="F61" s="6"/>
      <c r="G61" s="11"/>
      <c r="H61" s="7"/>
      <c r="J61" s="6" t="s">
        <v>79</v>
      </c>
      <c r="K61" s="11">
        <v>1.107E-2</v>
      </c>
      <c r="L61" s="7"/>
    </row>
    <row r="62" spans="2:12" x14ac:dyDescent="0.25">
      <c r="B62" s="6" t="s">
        <v>301</v>
      </c>
      <c r="C62" s="11">
        <v>6.2599999999999999E-3</v>
      </c>
      <c r="D62" s="7"/>
      <c r="F62" s="6" t="s">
        <v>83</v>
      </c>
      <c r="G62" s="11" t="s">
        <v>317</v>
      </c>
      <c r="H62" s="8">
        <v>45738</v>
      </c>
      <c r="J62" s="6" t="s">
        <v>80</v>
      </c>
      <c r="K62" s="11">
        <v>3.4299999999999997E-2</v>
      </c>
      <c r="L62" s="7"/>
    </row>
    <row r="63" spans="2:12" x14ac:dyDescent="0.25">
      <c r="B63" s="6"/>
      <c r="C63" s="11"/>
      <c r="D63" s="7"/>
      <c r="F63" s="6" t="s">
        <v>74</v>
      </c>
      <c r="G63" s="11">
        <v>64</v>
      </c>
      <c r="H63" s="7"/>
      <c r="J63" s="6" t="s">
        <v>81</v>
      </c>
      <c r="K63" s="11">
        <v>1.107E-2</v>
      </c>
      <c r="L63" s="7"/>
    </row>
    <row r="64" spans="2:12" x14ac:dyDescent="0.25">
      <c r="B64" s="6" t="s">
        <v>302</v>
      </c>
      <c r="C64" s="11" t="s">
        <v>321</v>
      </c>
      <c r="D64" s="8">
        <v>45796</v>
      </c>
      <c r="F64" s="6" t="s">
        <v>75</v>
      </c>
      <c r="G64" s="11">
        <v>24</v>
      </c>
      <c r="H64" s="7"/>
      <c r="J64" s="6"/>
      <c r="K64" s="11"/>
      <c r="L64" s="7"/>
    </row>
    <row r="65" spans="2:12" x14ac:dyDescent="0.25">
      <c r="B65" s="6" t="s">
        <v>74</v>
      </c>
      <c r="C65" s="11">
        <v>438</v>
      </c>
      <c r="D65" s="7"/>
      <c r="F65" s="6" t="s">
        <v>300</v>
      </c>
      <c r="G65" s="11">
        <v>1.2200000000000001E-2</v>
      </c>
      <c r="H65" s="7"/>
      <c r="J65" s="6" t="s">
        <v>84</v>
      </c>
      <c r="K65" s="11" t="s">
        <v>21</v>
      </c>
      <c r="L65" s="8">
        <v>44594</v>
      </c>
    </row>
    <row r="66" spans="2:12" x14ac:dyDescent="0.25">
      <c r="B66" s="6" t="s">
        <v>75</v>
      </c>
      <c r="C66" s="11">
        <v>24</v>
      </c>
      <c r="D66" s="7"/>
      <c r="F66" s="6" t="s">
        <v>301</v>
      </c>
      <c r="G66" s="11">
        <v>6.1000000000000004E-3</v>
      </c>
      <c r="H66" s="7"/>
      <c r="J66" s="6" t="s">
        <v>56</v>
      </c>
      <c r="K66" s="11">
        <v>64</v>
      </c>
      <c r="L66" s="7"/>
    </row>
    <row r="67" spans="2:12" x14ac:dyDescent="0.25">
      <c r="B67" s="6" t="s">
        <v>296</v>
      </c>
      <c r="C67" s="11">
        <v>1.9460000000000002E-2</v>
      </c>
      <c r="D67" s="7"/>
      <c r="F67" s="6"/>
      <c r="G67" s="11"/>
      <c r="H67" s="7"/>
      <c r="J67" s="6" t="s">
        <v>75</v>
      </c>
      <c r="K67" s="11">
        <v>6.35</v>
      </c>
      <c r="L67" s="7"/>
    </row>
    <row r="68" spans="2:12" x14ac:dyDescent="0.25">
      <c r="B68" s="6"/>
      <c r="C68" s="11"/>
      <c r="D68" s="7"/>
      <c r="F68" s="6" t="s">
        <v>302</v>
      </c>
      <c r="G68" s="11" t="s">
        <v>317</v>
      </c>
      <c r="H68" s="8">
        <v>45738</v>
      </c>
      <c r="J68" s="6" t="s">
        <v>63</v>
      </c>
      <c r="K68" s="11">
        <v>0.38879000000000002</v>
      </c>
      <c r="L68" s="7"/>
    </row>
    <row r="69" spans="2:12" x14ac:dyDescent="0.25">
      <c r="B69" s="6" t="s">
        <v>87</v>
      </c>
      <c r="C69" s="11" t="s">
        <v>321</v>
      </c>
      <c r="D69" s="8">
        <v>45796</v>
      </c>
      <c r="F69" s="6" t="s">
        <v>74</v>
      </c>
      <c r="G69" s="11">
        <v>438</v>
      </c>
      <c r="H69" s="7"/>
      <c r="J69" s="6" t="s">
        <v>85</v>
      </c>
      <c r="K69" s="11">
        <v>0.13009999999999999</v>
      </c>
      <c r="L69" s="7"/>
    </row>
    <row r="70" spans="2:12" x14ac:dyDescent="0.25">
      <c r="B70" s="6" t="s">
        <v>74</v>
      </c>
      <c r="C70" s="11">
        <v>438</v>
      </c>
      <c r="D70" s="7"/>
      <c r="F70" s="6" t="s">
        <v>75</v>
      </c>
      <c r="G70" s="11">
        <v>24</v>
      </c>
      <c r="H70" s="7"/>
      <c r="J70" s="6" t="s">
        <v>65</v>
      </c>
      <c r="K70" s="11">
        <v>0.26101000000000002</v>
      </c>
      <c r="L70" s="7"/>
    </row>
    <row r="71" spans="2:12" x14ac:dyDescent="0.25">
      <c r="B71" s="6" t="s">
        <v>75</v>
      </c>
      <c r="C71" s="11">
        <v>24</v>
      </c>
      <c r="D71" s="7"/>
      <c r="F71" s="6" t="s">
        <v>296</v>
      </c>
      <c r="G71" s="11">
        <v>1.8970000000000001E-2</v>
      </c>
      <c r="H71" s="7"/>
      <c r="J71" s="6" t="s">
        <v>66</v>
      </c>
      <c r="K71" s="11">
        <v>0.13009999999999999</v>
      </c>
      <c r="L71" s="7"/>
    </row>
    <row r="72" spans="2:12" x14ac:dyDescent="0.25">
      <c r="B72" s="6" t="s">
        <v>300</v>
      </c>
      <c r="C72" s="11">
        <v>3.5740000000000001E-2</v>
      </c>
      <c r="D72" s="7"/>
      <c r="F72" s="6"/>
      <c r="G72" s="11"/>
      <c r="H72" s="7"/>
      <c r="J72" s="6"/>
      <c r="K72" s="11"/>
      <c r="L72" s="7"/>
    </row>
    <row r="73" spans="2:12" x14ac:dyDescent="0.25">
      <c r="B73" s="6" t="s">
        <v>301</v>
      </c>
      <c r="C73" s="11">
        <v>1.787E-2</v>
      </c>
      <c r="D73" s="7"/>
      <c r="F73" s="6" t="s">
        <v>87</v>
      </c>
      <c r="G73" s="11" t="s">
        <v>317</v>
      </c>
      <c r="H73" s="8">
        <v>45738</v>
      </c>
      <c r="J73" s="6" t="s">
        <v>86</v>
      </c>
      <c r="K73" s="11" t="s">
        <v>55</v>
      </c>
      <c r="L73" s="8">
        <v>43282</v>
      </c>
    </row>
    <row r="74" spans="2:12" x14ac:dyDescent="0.25">
      <c r="B74" s="6"/>
      <c r="C74" s="11"/>
      <c r="D74" s="7"/>
      <c r="F74" s="6" t="s">
        <v>74</v>
      </c>
      <c r="G74" s="11">
        <v>438</v>
      </c>
      <c r="H74" s="7"/>
      <c r="J74" s="6" t="s">
        <v>74</v>
      </c>
      <c r="K74" s="11">
        <v>438</v>
      </c>
      <c r="L74" s="7"/>
    </row>
    <row r="75" spans="2:12" x14ac:dyDescent="0.25">
      <c r="B75" s="6" t="s">
        <v>304</v>
      </c>
      <c r="C75" s="11" t="s">
        <v>321</v>
      </c>
      <c r="D75" s="8">
        <v>45796</v>
      </c>
      <c r="F75" s="6" t="s">
        <v>75</v>
      </c>
      <c r="G75" s="11">
        <v>24</v>
      </c>
      <c r="H75" s="7"/>
      <c r="J75" s="6" t="s">
        <v>75</v>
      </c>
      <c r="K75" s="11">
        <v>21.24</v>
      </c>
      <c r="L75" s="7"/>
    </row>
    <row r="76" spans="2:12" x14ac:dyDescent="0.25">
      <c r="B76" s="6" t="s">
        <v>74</v>
      </c>
      <c r="C76" s="11">
        <v>888</v>
      </c>
      <c r="D76" s="7"/>
      <c r="F76" s="6" t="s">
        <v>300</v>
      </c>
      <c r="G76" s="11">
        <v>3.4840000000000003E-2</v>
      </c>
      <c r="H76" s="7"/>
      <c r="J76" s="6" t="s">
        <v>76</v>
      </c>
      <c r="K76" s="11">
        <v>1.5800000000000002E-2</v>
      </c>
      <c r="L76" s="7"/>
    </row>
    <row r="77" spans="2:12" x14ac:dyDescent="0.25">
      <c r="B77" s="6" t="s">
        <v>75</v>
      </c>
      <c r="C77" s="11">
        <v>23</v>
      </c>
      <c r="D77" s="7"/>
      <c r="F77" s="6" t="s">
        <v>301</v>
      </c>
      <c r="G77" s="11">
        <v>1.7420000000000001E-2</v>
      </c>
      <c r="H77" s="7"/>
      <c r="J77" s="6" t="s">
        <v>77</v>
      </c>
      <c r="K77" s="11">
        <v>8.0999999999999996E-3</v>
      </c>
      <c r="L77" s="7"/>
    </row>
    <row r="78" spans="2:12" x14ac:dyDescent="0.25">
      <c r="B78" s="6" t="s">
        <v>296</v>
      </c>
      <c r="C78" s="11">
        <v>2.0459999999999999E-2</v>
      </c>
      <c r="D78" s="7"/>
      <c r="F78" s="6"/>
      <c r="G78" s="11"/>
      <c r="H78" s="7"/>
      <c r="J78" s="6"/>
      <c r="K78" s="11"/>
      <c r="L78" s="7"/>
    </row>
    <row r="79" spans="2:12" x14ac:dyDescent="0.25">
      <c r="B79" s="6"/>
      <c r="C79" s="11"/>
      <c r="D79" s="7"/>
      <c r="F79" s="6" t="s">
        <v>304</v>
      </c>
      <c r="G79" s="11" t="s">
        <v>317</v>
      </c>
      <c r="H79" s="8">
        <v>45738</v>
      </c>
      <c r="J79" s="6" t="s">
        <v>87</v>
      </c>
      <c r="K79" s="11" t="s">
        <v>55</v>
      </c>
      <c r="L79" s="8">
        <v>43282</v>
      </c>
    </row>
    <row r="80" spans="2:12" x14ac:dyDescent="0.25">
      <c r="B80" s="6" t="s">
        <v>89</v>
      </c>
      <c r="C80" s="11" t="s">
        <v>321</v>
      </c>
      <c r="D80" s="8">
        <v>45796</v>
      </c>
      <c r="F80" s="6" t="s">
        <v>74</v>
      </c>
      <c r="G80" s="11">
        <v>888</v>
      </c>
      <c r="H80" s="7"/>
      <c r="J80" s="6" t="s">
        <v>74</v>
      </c>
      <c r="K80" s="11">
        <v>438</v>
      </c>
      <c r="L80" s="7"/>
    </row>
    <row r="81" spans="2:12" x14ac:dyDescent="0.25">
      <c r="B81" s="6" t="s">
        <v>74</v>
      </c>
      <c r="C81" s="11">
        <v>888</v>
      </c>
      <c r="D81" s="7"/>
      <c r="F81" s="6" t="s">
        <v>75</v>
      </c>
      <c r="G81" s="11">
        <v>23</v>
      </c>
      <c r="H81" s="7"/>
      <c r="J81" s="6" t="s">
        <v>75</v>
      </c>
      <c r="K81" s="11">
        <v>21.24</v>
      </c>
      <c r="L81" s="7"/>
    </row>
    <row r="82" spans="2:12" x14ac:dyDescent="0.25">
      <c r="B82" s="6" t="s">
        <v>75</v>
      </c>
      <c r="C82" s="11">
        <v>23</v>
      </c>
      <c r="D82" s="7"/>
      <c r="F82" s="6" t="s">
        <v>296</v>
      </c>
      <c r="G82" s="11">
        <v>2.0279999999999999E-2</v>
      </c>
      <c r="H82" s="7"/>
      <c r="J82" s="6" t="s">
        <v>79</v>
      </c>
      <c r="K82" s="11">
        <v>8.0999999999999996E-3</v>
      </c>
      <c r="L82" s="7"/>
    </row>
    <row r="83" spans="2:12" x14ac:dyDescent="0.25">
      <c r="B83" s="6" t="s">
        <v>300</v>
      </c>
      <c r="C83" s="11">
        <v>3.6560000000000002E-2</v>
      </c>
      <c r="D83" s="7"/>
      <c r="F83" s="6"/>
      <c r="G83" s="11"/>
      <c r="H83" s="7"/>
      <c r="J83" s="6" t="s">
        <v>80</v>
      </c>
      <c r="K83" s="11">
        <v>1.5800000000000002E-2</v>
      </c>
      <c r="L83" s="7"/>
    </row>
    <row r="84" spans="2:12" x14ac:dyDescent="0.25">
      <c r="B84" s="6" t="s">
        <v>301</v>
      </c>
      <c r="C84" s="11">
        <v>1.8280000000000001E-2</v>
      </c>
      <c r="D84" s="7"/>
      <c r="F84" s="6" t="s">
        <v>89</v>
      </c>
      <c r="G84" s="11" t="s">
        <v>317</v>
      </c>
      <c r="H84" s="8">
        <v>45738</v>
      </c>
      <c r="J84" s="6" t="s">
        <v>81</v>
      </c>
      <c r="K84" s="11">
        <v>8.0999999999999996E-3</v>
      </c>
      <c r="L84" s="7"/>
    </row>
    <row r="85" spans="2:12" x14ac:dyDescent="0.25">
      <c r="B85" s="6"/>
      <c r="C85" s="11"/>
      <c r="D85" s="7"/>
      <c r="F85" s="6" t="s">
        <v>74</v>
      </c>
      <c r="G85" s="11">
        <v>888</v>
      </c>
      <c r="H85" s="7"/>
      <c r="J85" s="6"/>
      <c r="K85" s="11"/>
      <c r="L85" s="7"/>
    </row>
    <row r="86" spans="2:12" x14ac:dyDescent="0.25">
      <c r="B86" s="6" t="s">
        <v>305</v>
      </c>
      <c r="C86" s="11" t="s">
        <v>317</v>
      </c>
      <c r="D86" s="8">
        <v>45738</v>
      </c>
      <c r="F86" s="6" t="s">
        <v>75</v>
      </c>
      <c r="G86" s="11">
        <v>23</v>
      </c>
      <c r="H86" s="7"/>
      <c r="J86" s="6" t="s">
        <v>88</v>
      </c>
      <c r="K86" s="11" t="s">
        <v>55</v>
      </c>
      <c r="L86" s="8">
        <v>43282</v>
      </c>
    </row>
    <row r="87" spans="2:12" x14ac:dyDescent="0.25">
      <c r="B87" s="6" t="s">
        <v>74</v>
      </c>
      <c r="C87" s="11">
        <v>1842</v>
      </c>
      <c r="D87" s="7"/>
      <c r="F87" s="6" t="s">
        <v>300</v>
      </c>
      <c r="G87" s="11">
        <v>3.6240000000000001E-2</v>
      </c>
      <c r="H87" s="7"/>
      <c r="J87" s="6" t="s">
        <v>74</v>
      </c>
      <c r="K87" s="11">
        <v>888</v>
      </c>
      <c r="L87" s="7"/>
    </row>
    <row r="88" spans="2:12" x14ac:dyDescent="0.25">
      <c r="B88" s="6" t="s">
        <v>75</v>
      </c>
      <c r="C88" s="11">
        <v>18.8</v>
      </c>
      <c r="D88" s="7"/>
      <c r="F88" s="6" t="s">
        <v>301</v>
      </c>
      <c r="G88" s="11">
        <v>1.8120000000000001E-2</v>
      </c>
      <c r="H88" s="7"/>
      <c r="J88" s="6" t="s">
        <v>75</v>
      </c>
      <c r="K88" s="11">
        <v>19.940000000000001</v>
      </c>
      <c r="L88" s="7"/>
    </row>
    <row r="89" spans="2:12" x14ac:dyDescent="0.25">
      <c r="B89" s="6" t="s">
        <v>296</v>
      </c>
      <c r="C89" s="11">
        <v>1.5180000000000001E-2</v>
      </c>
      <c r="D89" s="7"/>
      <c r="F89" s="6"/>
      <c r="G89" s="11"/>
      <c r="H89" s="7"/>
      <c r="J89" s="6" t="s">
        <v>76</v>
      </c>
      <c r="K89" s="11">
        <v>1.5089999999999999E-2</v>
      </c>
      <c r="L89" s="7"/>
    </row>
    <row r="90" spans="2:12" x14ac:dyDescent="0.25">
      <c r="B90" s="6"/>
      <c r="C90" s="11"/>
      <c r="D90" s="7"/>
      <c r="F90" s="6" t="s">
        <v>305</v>
      </c>
      <c r="G90" s="11" t="s">
        <v>317</v>
      </c>
      <c r="H90" s="8">
        <v>45738</v>
      </c>
      <c r="J90" s="6" t="s">
        <v>77</v>
      </c>
      <c r="K90" s="11">
        <v>7.9000000000000008E-3</v>
      </c>
      <c r="L90" s="7"/>
    </row>
    <row r="91" spans="2:12" x14ac:dyDescent="0.25">
      <c r="B91" s="6" t="s">
        <v>306</v>
      </c>
      <c r="C91" s="11" t="s">
        <v>317</v>
      </c>
      <c r="D91" s="8">
        <v>45738</v>
      </c>
      <c r="F91" s="6" t="s">
        <v>74</v>
      </c>
      <c r="G91" s="11">
        <v>1842</v>
      </c>
      <c r="H91" s="7"/>
      <c r="J91" s="6"/>
      <c r="K91" s="11"/>
      <c r="L91" s="7"/>
    </row>
    <row r="92" spans="2:12" x14ac:dyDescent="0.25">
      <c r="B92" s="6" t="s">
        <v>74</v>
      </c>
      <c r="C92" s="73">
        <v>1842</v>
      </c>
      <c r="D92" s="7"/>
      <c r="F92" s="6" t="s">
        <v>75</v>
      </c>
      <c r="G92" s="11">
        <v>18.8</v>
      </c>
      <c r="H92" s="7"/>
      <c r="J92" s="6" t="s">
        <v>89</v>
      </c>
      <c r="K92" s="11" t="s">
        <v>55</v>
      </c>
      <c r="L92" s="8">
        <v>43282</v>
      </c>
    </row>
    <row r="93" spans="2:12" x14ac:dyDescent="0.25">
      <c r="B93" s="6" t="s">
        <v>75</v>
      </c>
      <c r="C93" s="11">
        <v>18.8</v>
      </c>
      <c r="D93" s="7"/>
      <c r="F93" s="6" t="s">
        <v>296</v>
      </c>
      <c r="G93" s="11">
        <v>1.5180000000000001E-2</v>
      </c>
      <c r="H93" s="7"/>
      <c r="J93" s="6" t="s">
        <v>74</v>
      </c>
      <c r="K93" s="11">
        <v>888</v>
      </c>
      <c r="L93" s="7"/>
    </row>
    <row r="94" spans="2:12" x14ac:dyDescent="0.25">
      <c r="B94" s="6" t="s">
        <v>300</v>
      </c>
      <c r="C94" s="11">
        <v>3.4180000000000002E-2</v>
      </c>
      <c r="D94" s="7"/>
      <c r="F94" s="6"/>
      <c r="G94" s="11"/>
      <c r="H94" s="7"/>
      <c r="J94" s="6" t="s">
        <v>75</v>
      </c>
      <c r="K94" s="11">
        <v>19.940000000000001</v>
      </c>
      <c r="L94" s="7"/>
    </row>
    <row r="95" spans="2:12" x14ac:dyDescent="0.25">
      <c r="B95" s="6" t="s">
        <v>301</v>
      </c>
      <c r="C95" s="11">
        <v>1.7090000000000001E-2</v>
      </c>
      <c r="D95" s="7"/>
      <c r="F95" s="6" t="s">
        <v>306</v>
      </c>
      <c r="G95" s="11" t="s">
        <v>317</v>
      </c>
      <c r="H95" s="8">
        <v>45738</v>
      </c>
      <c r="J95" s="6" t="s">
        <v>79</v>
      </c>
      <c r="K95" s="11">
        <v>7.9000000000000008E-3</v>
      </c>
      <c r="L95" s="7"/>
    </row>
    <row r="96" spans="2:12" x14ac:dyDescent="0.25">
      <c r="B96" s="6"/>
      <c r="C96" s="11"/>
      <c r="D96" s="7"/>
      <c r="F96" s="6" t="s">
        <v>74</v>
      </c>
      <c r="G96" s="73">
        <v>1842</v>
      </c>
      <c r="H96" s="7"/>
      <c r="J96" s="6" t="s">
        <v>80</v>
      </c>
      <c r="K96" s="11">
        <v>1.5089999999999999E-2</v>
      </c>
      <c r="L96" s="7"/>
    </row>
    <row r="97" spans="2:12" x14ac:dyDescent="0.25">
      <c r="B97" s="6" t="s">
        <v>307</v>
      </c>
      <c r="C97" s="11" t="s">
        <v>317</v>
      </c>
      <c r="D97" s="8">
        <v>45738</v>
      </c>
      <c r="F97" s="6" t="s">
        <v>75</v>
      </c>
      <c r="G97" s="11">
        <v>18.8</v>
      </c>
      <c r="H97" s="7"/>
      <c r="J97" s="6" t="s">
        <v>81</v>
      </c>
      <c r="K97" s="11">
        <v>7.9000000000000008E-3</v>
      </c>
      <c r="L97" s="7"/>
    </row>
    <row r="98" spans="2:12" x14ac:dyDescent="0.25">
      <c r="B98" s="6" t="s">
        <v>74</v>
      </c>
      <c r="C98" s="11">
        <v>1842</v>
      </c>
      <c r="D98" s="7"/>
      <c r="F98" s="6" t="s">
        <v>300</v>
      </c>
      <c r="G98" s="11">
        <v>3.4180000000000002E-2</v>
      </c>
      <c r="H98" s="7"/>
      <c r="J98" s="6"/>
      <c r="K98" s="11"/>
      <c r="L98" s="7"/>
    </row>
    <row r="99" spans="2:12" x14ac:dyDescent="0.25">
      <c r="B99" s="6" t="s">
        <v>93</v>
      </c>
      <c r="C99" s="11">
        <v>7.8591199999999999</v>
      </c>
      <c r="D99" s="7"/>
      <c r="F99" s="6" t="s">
        <v>301</v>
      </c>
      <c r="G99" s="11">
        <v>1.7090000000000001E-2</v>
      </c>
      <c r="H99" s="7"/>
      <c r="J99" s="6" t="s">
        <v>90</v>
      </c>
      <c r="K99" s="11" t="s">
        <v>55</v>
      </c>
      <c r="L99" s="8">
        <v>43282</v>
      </c>
    </row>
    <row r="100" spans="2:12" x14ac:dyDescent="0.25">
      <c r="B100" s="6" t="s">
        <v>95</v>
      </c>
      <c r="C100" s="11">
        <v>0.69921</v>
      </c>
      <c r="D100" s="7"/>
      <c r="F100" s="6"/>
      <c r="G100" s="11"/>
      <c r="H100" s="7"/>
      <c r="J100" s="6" t="s">
        <v>74</v>
      </c>
      <c r="K100" s="11">
        <v>1842</v>
      </c>
      <c r="L100" s="7"/>
    </row>
    <row r="101" spans="2:12" x14ac:dyDescent="0.25">
      <c r="B101" s="6" t="s">
        <v>296</v>
      </c>
      <c r="C101" s="11">
        <v>1.5180000000000001E-2</v>
      </c>
      <c r="D101" s="7"/>
      <c r="F101" s="6" t="s">
        <v>307</v>
      </c>
      <c r="G101" s="11" t="s">
        <v>317</v>
      </c>
      <c r="H101" s="8">
        <v>45738</v>
      </c>
      <c r="J101" s="6" t="s">
        <v>75</v>
      </c>
      <c r="K101" s="11">
        <v>18.8</v>
      </c>
      <c r="L101" s="7"/>
    </row>
    <row r="102" spans="2:12" x14ac:dyDescent="0.25">
      <c r="B102" s="2"/>
      <c r="C102" s="11"/>
      <c r="D102" s="7"/>
      <c r="F102" s="6" t="s">
        <v>74</v>
      </c>
      <c r="G102" s="11">
        <v>1842</v>
      </c>
      <c r="H102" s="7"/>
      <c r="J102" s="6" t="s">
        <v>76</v>
      </c>
      <c r="K102" s="11">
        <v>9.2700000000000005E-3</v>
      </c>
      <c r="L102" s="7"/>
    </row>
    <row r="103" spans="2:12" x14ac:dyDescent="0.25">
      <c r="B103" s="6" t="s">
        <v>308</v>
      </c>
      <c r="C103" s="11" t="s">
        <v>321</v>
      </c>
      <c r="D103" s="8">
        <v>45796</v>
      </c>
      <c r="F103" s="6" t="s">
        <v>93</v>
      </c>
      <c r="G103" s="11">
        <v>7.8591199999999999</v>
      </c>
      <c r="H103" s="7"/>
      <c r="J103" s="6" t="s">
        <v>77</v>
      </c>
      <c r="K103" s="11">
        <v>2.8999999999999998E-3</v>
      </c>
      <c r="L103" s="7"/>
    </row>
    <row r="104" spans="2:12" x14ac:dyDescent="0.25">
      <c r="B104" s="6" t="s">
        <v>74</v>
      </c>
      <c r="C104" s="11">
        <v>33.5</v>
      </c>
      <c r="D104" s="7"/>
      <c r="F104" s="6" t="s">
        <v>95</v>
      </c>
      <c r="G104" s="11">
        <v>0.69921</v>
      </c>
      <c r="H104" s="7"/>
      <c r="J104" s="6"/>
      <c r="K104" s="11"/>
      <c r="L104" s="7"/>
    </row>
    <row r="105" spans="2:12" x14ac:dyDescent="0.25">
      <c r="B105" s="6" t="s">
        <v>309</v>
      </c>
      <c r="C105" s="11">
        <v>12</v>
      </c>
      <c r="D105" s="7"/>
      <c r="F105" s="6" t="s">
        <v>296</v>
      </c>
      <c r="G105" s="11">
        <v>1.5180000000000001E-2</v>
      </c>
      <c r="H105" s="7"/>
      <c r="J105" s="6" t="s">
        <v>91</v>
      </c>
      <c r="K105" s="11" t="s">
        <v>55</v>
      </c>
      <c r="L105" s="8">
        <v>43282</v>
      </c>
    </row>
    <row r="106" spans="2:12" x14ac:dyDescent="0.25">
      <c r="B106" s="6" t="s">
        <v>296</v>
      </c>
      <c r="C106" s="11">
        <v>2.2839999999999999E-2</v>
      </c>
      <c r="D106" s="7"/>
      <c r="F106" s="2"/>
      <c r="G106" s="11"/>
      <c r="H106" s="7"/>
      <c r="J106" s="6" t="s">
        <v>74</v>
      </c>
      <c r="K106" s="11">
        <v>1842</v>
      </c>
      <c r="L106" s="7"/>
    </row>
    <row r="107" spans="2:12" x14ac:dyDescent="0.25">
      <c r="B107" s="6"/>
      <c r="C107" s="11"/>
      <c r="D107" s="7"/>
      <c r="F107" s="6" t="s">
        <v>308</v>
      </c>
      <c r="G107" s="11" t="s">
        <v>317</v>
      </c>
      <c r="H107" s="8">
        <v>45738</v>
      </c>
      <c r="J107" s="6" t="s">
        <v>75</v>
      </c>
      <c r="K107" s="11">
        <v>18.8</v>
      </c>
      <c r="L107" s="7"/>
    </row>
    <row r="108" spans="2:12" x14ac:dyDescent="0.25">
      <c r="B108" s="6" t="s">
        <v>97</v>
      </c>
      <c r="C108" s="11" t="s">
        <v>321</v>
      </c>
      <c r="D108" s="8">
        <v>45796</v>
      </c>
      <c r="F108" s="6" t="s">
        <v>74</v>
      </c>
      <c r="G108" s="11">
        <v>33.5</v>
      </c>
      <c r="H108" s="7"/>
      <c r="J108" s="6" t="s">
        <v>79</v>
      </c>
      <c r="K108" s="11">
        <v>7.7000000000000002E-3</v>
      </c>
      <c r="L108" s="7"/>
    </row>
    <row r="109" spans="2:12" x14ac:dyDescent="0.25">
      <c r="B109" s="6" t="s">
        <v>101</v>
      </c>
      <c r="C109" s="11">
        <v>17.95</v>
      </c>
      <c r="D109" s="7"/>
      <c r="F109" s="6" t="s">
        <v>309</v>
      </c>
      <c r="G109" s="11">
        <v>12</v>
      </c>
      <c r="H109" s="7"/>
      <c r="J109" s="6" t="s">
        <v>80</v>
      </c>
      <c r="K109" s="11">
        <v>1.5010000000000001E-2</v>
      </c>
      <c r="L109" s="7"/>
    </row>
    <row r="110" spans="2:12" x14ac:dyDescent="0.25">
      <c r="B110" s="6" t="s">
        <v>102</v>
      </c>
      <c r="C110" s="11">
        <v>28.96</v>
      </c>
      <c r="D110" s="7"/>
      <c r="F110" s="6" t="s">
        <v>296</v>
      </c>
      <c r="G110" s="11">
        <v>2.2419999999999999E-2</v>
      </c>
      <c r="H110" s="7"/>
      <c r="J110" s="6" t="s">
        <v>81</v>
      </c>
      <c r="K110" s="11">
        <v>7.7000000000000002E-3</v>
      </c>
      <c r="L110" s="7"/>
    </row>
    <row r="111" spans="2:12" x14ac:dyDescent="0.25">
      <c r="B111" s="6"/>
      <c r="C111" s="11"/>
      <c r="D111" s="7"/>
      <c r="F111" s="6"/>
      <c r="G111" s="11"/>
      <c r="H111" s="7"/>
      <c r="J111" s="6"/>
      <c r="K111" s="11"/>
      <c r="L111" s="7"/>
    </row>
    <row r="112" spans="2:12" x14ac:dyDescent="0.25">
      <c r="B112" s="6" t="s">
        <v>103</v>
      </c>
      <c r="C112" s="11" t="s">
        <v>321</v>
      </c>
      <c r="D112" s="8">
        <v>45796</v>
      </c>
      <c r="F112" s="6" t="s">
        <v>97</v>
      </c>
      <c r="G112" s="11" t="s">
        <v>317</v>
      </c>
      <c r="H112" s="8">
        <v>45738</v>
      </c>
      <c r="J112" s="6" t="s">
        <v>92</v>
      </c>
      <c r="K112" s="11" t="s">
        <v>55</v>
      </c>
      <c r="L112" s="8">
        <v>43282</v>
      </c>
    </row>
    <row r="113" spans="2:12" x14ac:dyDescent="0.25">
      <c r="B113" s="6" t="s">
        <v>104</v>
      </c>
      <c r="C113" s="11">
        <v>11.39</v>
      </c>
      <c r="D113" s="7"/>
      <c r="F113" s="6" t="s">
        <v>101</v>
      </c>
      <c r="G113" s="11">
        <v>17.899999999999999</v>
      </c>
      <c r="H113" s="7"/>
      <c r="J113" s="6" t="s">
        <v>74</v>
      </c>
      <c r="K113" s="11">
        <v>18420</v>
      </c>
      <c r="L113" s="7"/>
    </row>
    <row r="114" spans="2:12" x14ac:dyDescent="0.25">
      <c r="B114" s="6" t="s">
        <v>61</v>
      </c>
      <c r="C114" s="11">
        <v>0.1075</v>
      </c>
      <c r="D114" s="7"/>
      <c r="F114" s="6" t="s">
        <v>102</v>
      </c>
      <c r="G114" s="11">
        <v>28.88</v>
      </c>
      <c r="H114" s="7"/>
      <c r="J114" s="6" t="s">
        <v>93</v>
      </c>
      <c r="K114" s="11">
        <v>0.61799999999999999</v>
      </c>
      <c r="L114" s="7" t="s">
        <v>94</v>
      </c>
    </row>
    <row r="115" spans="2:12" x14ac:dyDescent="0.25">
      <c r="B115" s="6" t="s">
        <v>105</v>
      </c>
      <c r="C115" s="11">
        <v>3.54</v>
      </c>
      <c r="D115" s="7"/>
      <c r="F115" s="6"/>
      <c r="G115" s="11"/>
      <c r="H115" s="7"/>
      <c r="J115" s="6" t="s">
        <v>95</v>
      </c>
      <c r="K115" s="11">
        <v>0.55000000000000004</v>
      </c>
      <c r="L115" s="7"/>
    </row>
    <row r="116" spans="2:12" x14ac:dyDescent="0.25">
      <c r="B116" s="6"/>
      <c r="C116" s="11"/>
      <c r="D116" s="7"/>
      <c r="F116" s="6" t="s">
        <v>103</v>
      </c>
      <c r="G116" s="11" t="s">
        <v>317</v>
      </c>
      <c r="H116" s="8">
        <v>45738</v>
      </c>
      <c r="J116" s="6" t="s">
        <v>61</v>
      </c>
      <c r="K116" s="11">
        <v>9.2700000000000005E-3</v>
      </c>
      <c r="L116" s="7"/>
    </row>
    <row r="117" spans="2:12" x14ac:dyDescent="0.25">
      <c r="B117" s="6"/>
      <c r="C117" s="11"/>
      <c r="D117" s="7"/>
      <c r="F117" s="6" t="s">
        <v>104</v>
      </c>
      <c r="G117" s="11">
        <v>11.39</v>
      </c>
      <c r="H117" s="7"/>
      <c r="J117" s="6"/>
      <c r="K117" s="11"/>
      <c r="L117" s="7"/>
    </row>
    <row r="118" spans="2:12" x14ac:dyDescent="0.25">
      <c r="B118" s="49"/>
      <c r="C118" s="49"/>
      <c r="D118" s="49"/>
      <c r="F118" s="6" t="s">
        <v>61</v>
      </c>
      <c r="G118" s="11">
        <v>0.1075</v>
      </c>
      <c r="H118" s="7"/>
      <c r="J118" s="6" t="s">
        <v>96</v>
      </c>
      <c r="K118" s="11" t="s">
        <v>55</v>
      </c>
      <c r="L118" s="8">
        <v>43282</v>
      </c>
    </row>
    <row r="119" spans="2:12" x14ac:dyDescent="0.25">
      <c r="F119" s="6" t="s">
        <v>105</v>
      </c>
      <c r="G119" s="11">
        <v>3.53</v>
      </c>
      <c r="H119" s="7"/>
      <c r="J119" s="6" t="s">
        <v>74</v>
      </c>
      <c r="K119" s="11">
        <v>33.5</v>
      </c>
      <c r="L119" s="7"/>
    </row>
    <row r="120" spans="2:12" x14ac:dyDescent="0.25">
      <c r="F120" s="49"/>
      <c r="G120" s="49"/>
      <c r="H120" s="49"/>
      <c r="J120" s="6" t="s">
        <v>75</v>
      </c>
      <c r="K120" s="11">
        <v>9.57</v>
      </c>
      <c r="L120" s="7"/>
    </row>
    <row r="121" spans="2:12" x14ac:dyDescent="0.25">
      <c r="J121" s="6" t="s">
        <v>61</v>
      </c>
      <c r="K121" s="11">
        <v>2.086E-2</v>
      </c>
      <c r="L121" s="7"/>
    </row>
    <row r="122" spans="2:12" x14ac:dyDescent="0.25">
      <c r="J122" s="6"/>
      <c r="K122" s="11"/>
      <c r="L122" s="7"/>
    </row>
    <row r="123" spans="2:12" x14ac:dyDescent="0.25">
      <c r="H123" s="1"/>
      <c r="J123" s="6" t="s">
        <v>97</v>
      </c>
      <c r="K123" s="11" t="s">
        <v>55</v>
      </c>
      <c r="L123" s="8">
        <v>43282</v>
      </c>
    </row>
    <row r="124" spans="2:12" x14ac:dyDescent="0.25">
      <c r="J124" s="6" t="s">
        <v>98</v>
      </c>
      <c r="K124" s="11"/>
      <c r="L124" s="7"/>
    </row>
    <row r="125" spans="2:12" x14ac:dyDescent="0.25">
      <c r="J125" s="6" t="s">
        <v>99</v>
      </c>
      <c r="K125" s="11">
        <v>21.72</v>
      </c>
      <c r="L125" s="7"/>
    </row>
    <row r="126" spans="2:12" x14ac:dyDescent="0.25">
      <c r="J126" s="6" t="s">
        <v>100</v>
      </c>
      <c r="K126" s="11">
        <v>25.53</v>
      </c>
      <c r="L126" s="7"/>
    </row>
    <row r="127" spans="2:12" x14ac:dyDescent="0.25">
      <c r="J127" s="6" t="s">
        <v>101</v>
      </c>
      <c r="K127" s="11">
        <v>15.26</v>
      </c>
      <c r="L127" s="7"/>
    </row>
    <row r="128" spans="2:12" x14ac:dyDescent="0.25">
      <c r="J128" s="6" t="s">
        <v>102</v>
      </c>
      <c r="K128" s="11">
        <v>24.62</v>
      </c>
      <c r="L128" s="7"/>
    </row>
    <row r="129" spans="1:35" x14ac:dyDescent="0.25">
      <c r="J129" s="6"/>
      <c r="K129" s="11"/>
      <c r="L129" s="7"/>
    </row>
    <row r="130" spans="1:35" x14ac:dyDescent="0.25">
      <c r="H130" s="1"/>
      <c r="J130" s="6" t="s">
        <v>103</v>
      </c>
      <c r="K130" s="11" t="s">
        <v>55</v>
      </c>
      <c r="L130" s="8">
        <v>43282</v>
      </c>
    </row>
    <row r="131" spans="1:35" x14ac:dyDescent="0.25">
      <c r="J131" s="6" t="s">
        <v>104</v>
      </c>
      <c r="K131" s="11">
        <v>11.39</v>
      </c>
      <c r="L131" s="7"/>
    </row>
    <row r="132" spans="1:35" x14ac:dyDescent="0.25">
      <c r="J132" s="6" t="s">
        <v>61</v>
      </c>
      <c r="K132" s="11">
        <v>8.48E-2</v>
      </c>
      <c r="L132" s="7"/>
    </row>
    <row r="133" spans="1:35" x14ac:dyDescent="0.25">
      <c r="J133" s="9" t="s">
        <v>105</v>
      </c>
      <c r="K133" s="13">
        <v>3.01</v>
      </c>
      <c r="L133" s="14"/>
    </row>
    <row r="134" spans="1:35" x14ac:dyDescent="0.25">
      <c r="B134" s="11"/>
      <c r="C134" s="11"/>
      <c r="D134" s="11"/>
      <c r="F134" s="11"/>
      <c r="G134" s="11"/>
      <c r="H134" s="11"/>
    </row>
    <row r="135" spans="1:35" x14ac:dyDescent="0.25">
      <c r="B135" s="89" t="s">
        <v>322</v>
      </c>
      <c r="F135" t="s">
        <v>168</v>
      </c>
    </row>
    <row r="136" spans="1:35" ht="15.75" thickBot="1" x14ac:dyDescent="0.3">
      <c r="A136" s="74"/>
      <c r="B136" s="75" t="s">
        <v>106</v>
      </c>
      <c r="F136" s="80" t="s">
        <v>321</v>
      </c>
      <c r="I136" s="81" t="s">
        <v>323</v>
      </c>
      <c r="J136" s="75" t="s">
        <v>106</v>
      </c>
      <c r="N136" s="80" t="s">
        <v>317</v>
      </c>
      <c r="Q136" s="81" t="s">
        <v>318</v>
      </c>
      <c r="S136" s="75" t="s">
        <v>106</v>
      </c>
      <c r="W136" s="80" t="s">
        <v>55</v>
      </c>
      <c r="Z136" s="81" t="s">
        <v>319</v>
      </c>
      <c r="AB136" t="s">
        <v>106</v>
      </c>
    </row>
    <row r="137" spans="1:35" ht="15.75" customHeight="1" thickBot="1" x14ac:dyDescent="0.3">
      <c r="B137" s="20"/>
      <c r="C137" s="20"/>
      <c r="D137" s="103" t="s">
        <v>107</v>
      </c>
      <c r="E137" s="104"/>
      <c r="F137" s="104"/>
      <c r="G137" s="104"/>
      <c r="H137" s="104"/>
      <c r="I137" s="105"/>
      <c r="J137" s="20"/>
      <c r="K137" s="20"/>
      <c r="L137" s="103" t="s">
        <v>107</v>
      </c>
      <c r="M137" s="104"/>
      <c r="N137" s="104"/>
      <c r="O137" s="104"/>
      <c r="P137" s="104"/>
      <c r="Q137" s="105"/>
      <c r="S137" s="20"/>
      <c r="T137" s="20"/>
      <c r="U137" s="96" t="s">
        <v>107</v>
      </c>
      <c r="V137" s="97"/>
      <c r="W137" s="97"/>
      <c r="X137" s="97"/>
      <c r="Y137" s="97"/>
      <c r="Z137" s="98"/>
      <c r="AC137" s="93" t="s">
        <v>107</v>
      </c>
      <c r="AD137" s="94"/>
      <c r="AE137" s="94"/>
      <c r="AF137" s="94"/>
      <c r="AG137" s="94"/>
      <c r="AH137" s="94"/>
      <c r="AI137" s="95"/>
    </row>
    <row r="138" spans="1:35" ht="15.75" thickBot="1" x14ac:dyDescent="0.3">
      <c r="B138" s="21"/>
      <c r="C138" s="22"/>
      <c r="D138" s="22"/>
      <c r="E138" s="22"/>
      <c r="F138" s="23" t="s">
        <v>108</v>
      </c>
      <c r="G138" s="23" t="s">
        <v>108</v>
      </c>
      <c r="H138" s="23" t="s">
        <v>108</v>
      </c>
      <c r="I138" s="22"/>
      <c r="J138" s="21"/>
      <c r="K138" s="22"/>
      <c r="L138" s="22"/>
      <c r="M138" s="22"/>
      <c r="N138" s="23" t="s">
        <v>108</v>
      </c>
      <c r="O138" s="23" t="s">
        <v>108</v>
      </c>
      <c r="P138" s="23" t="s">
        <v>108</v>
      </c>
      <c r="Q138" s="22"/>
      <c r="S138" s="82"/>
      <c r="T138" s="83"/>
      <c r="U138" s="83"/>
      <c r="V138" s="83"/>
      <c r="W138" s="84" t="s">
        <v>108</v>
      </c>
      <c r="X138" s="84" t="s">
        <v>108</v>
      </c>
      <c r="Y138" s="84" t="s">
        <v>108</v>
      </c>
      <c r="Z138" s="83"/>
      <c r="AB138" s="33"/>
      <c r="AC138" s="33"/>
      <c r="AD138" s="33"/>
      <c r="AE138" s="33"/>
      <c r="AF138" s="33" t="s">
        <v>108</v>
      </c>
      <c r="AG138" s="33" t="s">
        <v>108</v>
      </c>
      <c r="AH138" s="33" t="s">
        <v>108</v>
      </c>
      <c r="AI138" s="33"/>
    </row>
    <row r="139" spans="1:35" x14ac:dyDescent="0.25">
      <c r="B139" s="24"/>
      <c r="C139" s="26"/>
      <c r="D139" s="26"/>
      <c r="E139" s="26" t="s">
        <v>113</v>
      </c>
      <c r="F139" s="26" t="s">
        <v>116</v>
      </c>
      <c r="G139" s="26" t="s">
        <v>119</v>
      </c>
      <c r="H139" s="26" t="s">
        <v>122</v>
      </c>
      <c r="I139" s="26" t="s">
        <v>125</v>
      </c>
      <c r="J139" s="24"/>
      <c r="K139" s="26"/>
      <c r="L139" s="26"/>
      <c r="M139" s="26" t="s">
        <v>113</v>
      </c>
      <c r="N139" s="26" t="s">
        <v>116</v>
      </c>
      <c r="O139" s="26" t="s">
        <v>119</v>
      </c>
      <c r="P139" s="26" t="s">
        <v>122</v>
      </c>
      <c r="Q139" s="26" t="s">
        <v>125</v>
      </c>
      <c r="S139" s="85"/>
      <c r="T139" s="84"/>
      <c r="U139" s="84"/>
      <c r="V139" s="84" t="s">
        <v>113</v>
      </c>
      <c r="W139" s="84" t="s">
        <v>116</v>
      </c>
      <c r="X139" s="84" t="s">
        <v>119</v>
      </c>
      <c r="Y139" s="84" t="s">
        <v>122</v>
      </c>
      <c r="Z139" s="84" t="s">
        <v>125</v>
      </c>
      <c r="AB139" s="33"/>
      <c r="AC139" s="33"/>
      <c r="AD139" s="33"/>
      <c r="AE139" s="33" t="s">
        <v>113</v>
      </c>
      <c r="AF139" s="33" t="s">
        <v>116</v>
      </c>
      <c r="AG139" s="33" t="s">
        <v>119</v>
      </c>
      <c r="AH139" s="33" t="s">
        <v>122</v>
      </c>
      <c r="AI139" s="33" t="s">
        <v>125</v>
      </c>
    </row>
    <row r="140" spans="1:35" x14ac:dyDescent="0.25">
      <c r="B140" s="24"/>
      <c r="C140" s="26"/>
      <c r="D140" s="26" t="s">
        <v>111</v>
      </c>
      <c r="E140" s="26" t="s">
        <v>114</v>
      </c>
      <c r="F140" s="26" t="s">
        <v>117</v>
      </c>
      <c r="G140" s="26" t="s">
        <v>120</v>
      </c>
      <c r="H140" s="26" t="s">
        <v>123</v>
      </c>
      <c r="I140" s="26" t="s">
        <v>126</v>
      </c>
      <c r="J140" s="24"/>
      <c r="K140" s="26"/>
      <c r="L140" s="26" t="s">
        <v>111</v>
      </c>
      <c r="M140" s="26" t="s">
        <v>114</v>
      </c>
      <c r="N140" s="26" t="s">
        <v>117</v>
      </c>
      <c r="O140" s="26" t="s">
        <v>120</v>
      </c>
      <c r="P140" s="26" t="s">
        <v>123</v>
      </c>
      <c r="Q140" s="26" t="s">
        <v>126</v>
      </c>
      <c r="S140" s="85"/>
      <c r="T140" s="84"/>
      <c r="U140" s="84" t="s">
        <v>111</v>
      </c>
      <c r="V140" s="84" t="s">
        <v>114</v>
      </c>
      <c r="W140" s="84" t="s">
        <v>117</v>
      </c>
      <c r="X140" s="84" t="s">
        <v>120</v>
      </c>
      <c r="Y140" s="84" t="s">
        <v>123</v>
      </c>
      <c r="Z140" s="84" t="s">
        <v>126</v>
      </c>
      <c r="AB140" s="33"/>
      <c r="AC140" s="33"/>
      <c r="AD140" s="33" t="s">
        <v>111</v>
      </c>
      <c r="AE140" s="33" t="s">
        <v>114</v>
      </c>
      <c r="AF140" s="33" t="s">
        <v>117</v>
      </c>
      <c r="AG140" s="33" t="s">
        <v>120</v>
      </c>
      <c r="AH140" s="33" t="s">
        <v>123</v>
      </c>
      <c r="AI140" s="33" t="s">
        <v>126</v>
      </c>
    </row>
    <row r="141" spans="1:35" ht="23.25" thickBot="1" x14ac:dyDescent="0.3">
      <c r="B141" s="25" t="s">
        <v>109</v>
      </c>
      <c r="C141" s="27" t="s">
        <v>110</v>
      </c>
      <c r="D141" s="27" t="s">
        <v>112</v>
      </c>
      <c r="E141" s="27" t="s">
        <v>115</v>
      </c>
      <c r="F141" s="27" t="s">
        <v>118</v>
      </c>
      <c r="G141" s="27" t="s">
        <v>121</v>
      </c>
      <c r="H141" s="27" t="s">
        <v>124</v>
      </c>
      <c r="I141" s="27" t="s">
        <v>127</v>
      </c>
      <c r="J141" s="25" t="s">
        <v>109</v>
      </c>
      <c r="K141" s="27" t="s">
        <v>110</v>
      </c>
      <c r="L141" s="27" t="s">
        <v>112</v>
      </c>
      <c r="M141" s="27" t="s">
        <v>115</v>
      </c>
      <c r="N141" s="27" t="s">
        <v>118</v>
      </c>
      <c r="O141" s="27" t="s">
        <v>121</v>
      </c>
      <c r="P141" s="27" t="s">
        <v>124</v>
      </c>
      <c r="Q141" s="27" t="s">
        <v>127</v>
      </c>
      <c r="S141" s="85" t="s">
        <v>109</v>
      </c>
      <c r="T141" s="84" t="s">
        <v>110</v>
      </c>
      <c r="U141" s="84" t="s">
        <v>112</v>
      </c>
      <c r="V141" s="84" t="s">
        <v>115</v>
      </c>
      <c r="W141" s="84" t="s">
        <v>118</v>
      </c>
      <c r="X141" s="84" t="s">
        <v>121</v>
      </c>
      <c r="Y141" s="84" t="s">
        <v>124</v>
      </c>
      <c r="Z141" s="84" t="s">
        <v>127</v>
      </c>
      <c r="AB141" s="33" t="s">
        <v>109</v>
      </c>
      <c r="AC141" s="33" t="s">
        <v>110</v>
      </c>
      <c r="AD141" s="33" t="s">
        <v>112</v>
      </c>
      <c r="AE141" s="33" t="s">
        <v>115</v>
      </c>
      <c r="AF141" s="33" t="s">
        <v>118</v>
      </c>
      <c r="AG141" s="33" t="s">
        <v>121</v>
      </c>
      <c r="AH141" s="33" t="s">
        <v>124</v>
      </c>
      <c r="AI141" s="33" t="s">
        <v>127</v>
      </c>
    </row>
    <row r="142" spans="1:35" ht="15.75" thickBot="1" x14ac:dyDescent="0.3">
      <c r="B142" s="100" t="s">
        <v>128</v>
      </c>
      <c r="C142" s="101"/>
      <c r="D142" s="101"/>
      <c r="E142" s="101"/>
      <c r="F142" s="101"/>
      <c r="G142" s="101"/>
      <c r="H142" s="101"/>
      <c r="I142" s="102"/>
      <c r="J142" s="100" t="s">
        <v>128</v>
      </c>
      <c r="K142" s="101"/>
      <c r="L142" s="101"/>
      <c r="M142" s="101"/>
      <c r="N142" s="101"/>
      <c r="O142" s="101"/>
      <c r="P142" s="101"/>
      <c r="Q142" s="102"/>
      <c r="S142" s="99" t="s">
        <v>128</v>
      </c>
      <c r="T142" s="99"/>
      <c r="U142" s="99"/>
      <c r="V142" s="99"/>
      <c r="W142" s="99"/>
      <c r="X142" s="99"/>
      <c r="Y142" s="99"/>
      <c r="Z142" s="99"/>
      <c r="AB142" s="34" t="s">
        <v>128</v>
      </c>
      <c r="AC142" s="35"/>
      <c r="AD142" s="35"/>
      <c r="AE142" s="35"/>
      <c r="AF142" s="35"/>
      <c r="AG142" s="35"/>
      <c r="AH142" s="35"/>
      <c r="AI142" s="36"/>
    </row>
    <row r="143" spans="1:35" ht="15.75" thickBot="1" x14ac:dyDescent="0.3">
      <c r="B143" s="25" t="s">
        <v>129</v>
      </c>
      <c r="C143" s="27">
        <v>5670</v>
      </c>
      <c r="D143" s="27">
        <v>28</v>
      </c>
      <c r="E143" s="28">
        <v>21.78</v>
      </c>
      <c r="F143" s="27" t="s">
        <v>130</v>
      </c>
      <c r="G143" s="27" t="s">
        <v>130</v>
      </c>
      <c r="H143" s="27" t="s">
        <v>130</v>
      </c>
      <c r="I143" s="28">
        <v>2.16</v>
      </c>
      <c r="J143" s="25" t="s">
        <v>129</v>
      </c>
      <c r="K143" s="27">
        <v>5670</v>
      </c>
      <c r="L143" s="27">
        <v>28</v>
      </c>
      <c r="M143" s="28">
        <v>21.72</v>
      </c>
      <c r="N143" s="27" t="s">
        <v>130</v>
      </c>
      <c r="O143" s="27" t="s">
        <v>130</v>
      </c>
      <c r="P143" s="27" t="s">
        <v>130</v>
      </c>
      <c r="Q143" s="28">
        <v>2.16</v>
      </c>
      <c r="S143" s="85" t="s">
        <v>129</v>
      </c>
      <c r="T143" s="84">
        <v>5670</v>
      </c>
      <c r="U143" s="84">
        <v>28</v>
      </c>
      <c r="V143" s="86">
        <v>18.52</v>
      </c>
      <c r="W143" s="84" t="s">
        <v>130</v>
      </c>
      <c r="X143" s="84" t="s">
        <v>130</v>
      </c>
      <c r="Y143" s="84" t="s">
        <v>130</v>
      </c>
      <c r="Z143" s="86">
        <v>1.84</v>
      </c>
      <c r="AB143" s="33" t="s">
        <v>129</v>
      </c>
      <c r="AC143" s="33">
        <v>5670</v>
      </c>
      <c r="AD143" s="33">
        <v>28</v>
      </c>
      <c r="AE143" s="33">
        <v>18.52</v>
      </c>
      <c r="AF143" s="33" t="s">
        <v>130</v>
      </c>
      <c r="AG143" s="33" t="s">
        <v>130</v>
      </c>
      <c r="AH143" s="33" t="s">
        <v>130</v>
      </c>
      <c r="AI143" s="33">
        <v>1.79</v>
      </c>
    </row>
    <row r="144" spans="1:35" ht="15.75" thickBot="1" x14ac:dyDescent="0.3">
      <c r="B144" s="25" t="s">
        <v>133</v>
      </c>
      <c r="C144" s="27">
        <v>7920</v>
      </c>
      <c r="D144" s="27">
        <v>40</v>
      </c>
      <c r="E144" s="87">
        <v>26.25</v>
      </c>
      <c r="F144" s="27" t="s">
        <v>130</v>
      </c>
      <c r="G144" s="27" t="s">
        <v>130</v>
      </c>
      <c r="H144" s="27" t="s">
        <v>130</v>
      </c>
      <c r="I144" s="87">
        <v>3.25</v>
      </c>
      <c r="J144" s="25" t="s">
        <v>133</v>
      </c>
      <c r="K144" s="27">
        <v>7920</v>
      </c>
      <c r="L144" s="27">
        <v>40</v>
      </c>
      <c r="M144" s="87">
        <v>26.18</v>
      </c>
      <c r="N144" s="27" t="s">
        <v>130</v>
      </c>
      <c r="O144" s="27" t="s">
        <v>130</v>
      </c>
      <c r="P144" s="27" t="s">
        <v>130</v>
      </c>
      <c r="Q144" s="87">
        <v>3.24</v>
      </c>
      <c r="S144" s="85" t="s">
        <v>133</v>
      </c>
      <c r="T144" s="84">
        <v>7920</v>
      </c>
      <c r="U144" s="84">
        <v>40</v>
      </c>
      <c r="V144" s="86">
        <v>22.3</v>
      </c>
      <c r="W144" s="84" t="s">
        <v>130</v>
      </c>
      <c r="X144" s="84" t="s">
        <v>130</v>
      </c>
      <c r="Y144" s="84" t="s">
        <v>130</v>
      </c>
      <c r="Z144" s="86">
        <v>2.76</v>
      </c>
      <c r="AB144" s="33" t="s">
        <v>133</v>
      </c>
      <c r="AC144" s="33">
        <v>7920</v>
      </c>
      <c r="AD144" s="33">
        <v>40</v>
      </c>
      <c r="AE144" s="33">
        <v>21.99</v>
      </c>
      <c r="AF144" s="33"/>
      <c r="AG144" s="33"/>
      <c r="AH144" s="33"/>
      <c r="AI144" s="33">
        <v>2.7</v>
      </c>
    </row>
    <row r="145" spans="2:35" ht="15.75" thickBot="1" x14ac:dyDescent="0.3">
      <c r="B145" s="25" t="s">
        <v>131</v>
      </c>
      <c r="C145" s="27">
        <v>13500</v>
      </c>
      <c r="D145" s="27">
        <v>60</v>
      </c>
      <c r="E145" s="28"/>
      <c r="F145" s="27" t="s">
        <v>130</v>
      </c>
      <c r="G145" s="27" t="s">
        <v>130</v>
      </c>
      <c r="H145" s="27" t="s">
        <v>130</v>
      </c>
      <c r="I145" s="28">
        <v>4.16</v>
      </c>
      <c r="J145" s="25" t="s">
        <v>131</v>
      </c>
      <c r="K145" s="27">
        <v>13500</v>
      </c>
      <c r="L145" s="27">
        <v>60</v>
      </c>
      <c r="M145" s="28"/>
      <c r="N145" s="27" t="s">
        <v>130</v>
      </c>
      <c r="O145" s="27" t="s">
        <v>130</v>
      </c>
      <c r="P145" s="27" t="s">
        <v>130</v>
      </c>
      <c r="Q145" s="28">
        <v>4.1500000000000004</v>
      </c>
      <c r="S145" s="85" t="s">
        <v>131</v>
      </c>
      <c r="T145" s="84">
        <v>13500</v>
      </c>
      <c r="U145" s="84">
        <v>60</v>
      </c>
      <c r="V145" s="86">
        <v>22.8</v>
      </c>
      <c r="W145" s="84" t="s">
        <v>130</v>
      </c>
      <c r="X145" s="84" t="s">
        <v>130</v>
      </c>
      <c r="Y145" s="84" t="s">
        <v>130</v>
      </c>
      <c r="Z145" s="86">
        <v>3.54</v>
      </c>
      <c r="AB145" s="33" t="s">
        <v>131</v>
      </c>
      <c r="AC145" s="33">
        <v>13500</v>
      </c>
      <c r="AD145" s="33">
        <v>60</v>
      </c>
      <c r="AE145" s="33">
        <v>22.48</v>
      </c>
      <c r="AF145" s="33" t="s">
        <v>130</v>
      </c>
      <c r="AG145" s="33" t="s">
        <v>130</v>
      </c>
      <c r="AH145" s="33" t="s">
        <v>130</v>
      </c>
      <c r="AI145" s="33">
        <v>3.47</v>
      </c>
    </row>
    <row r="146" spans="2:35" ht="15.75" thickBot="1" x14ac:dyDescent="0.3">
      <c r="B146" s="100" t="s">
        <v>132</v>
      </c>
      <c r="C146" s="101"/>
      <c r="D146" s="101"/>
      <c r="E146" s="101"/>
      <c r="F146" s="101"/>
      <c r="G146" s="101"/>
      <c r="H146" s="101"/>
      <c r="I146" s="102"/>
      <c r="J146" s="100" t="s">
        <v>132</v>
      </c>
      <c r="K146" s="101"/>
      <c r="L146" s="101"/>
      <c r="M146" s="101"/>
      <c r="N146" s="101"/>
      <c r="O146" s="101"/>
      <c r="P146" s="101"/>
      <c r="Q146" s="102"/>
      <c r="S146" s="99" t="s">
        <v>132</v>
      </c>
      <c r="T146" s="99"/>
      <c r="U146" s="99"/>
      <c r="V146" s="99"/>
      <c r="W146" s="99"/>
      <c r="X146" s="99"/>
      <c r="Y146" s="99"/>
      <c r="Z146" s="99"/>
      <c r="AB146" s="34" t="s">
        <v>132</v>
      </c>
      <c r="AC146" s="35"/>
      <c r="AD146" s="35"/>
      <c r="AE146" s="35"/>
      <c r="AF146" s="35"/>
      <c r="AG146" s="35"/>
      <c r="AH146" s="35"/>
      <c r="AI146" s="36"/>
    </row>
    <row r="147" spans="2:35" ht="15.75" thickBot="1" x14ac:dyDescent="0.3">
      <c r="B147" s="25" t="s">
        <v>129</v>
      </c>
      <c r="C147" s="27">
        <v>28350</v>
      </c>
      <c r="D147" s="27">
        <v>140</v>
      </c>
      <c r="E147" s="28">
        <v>85.26</v>
      </c>
      <c r="F147" s="27" t="s">
        <v>130</v>
      </c>
      <c r="G147" s="27" t="s">
        <v>130</v>
      </c>
      <c r="H147" s="27" t="s">
        <v>130</v>
      </c>
      <c r="I147" s="28">
        <v>9.27</v>
      </c>
      <c r="J147" s="25" t="s">
        <v>129</v>
      </c>
      <c r="K147" s="27">
        <v>28350</v>
      </c>
      <c r="L147" s="27">
        <v>140</v>
      </c>
      <c r="M147" s="28">
        <v>85.03</v>
      </c>
      <c r="N147" s="27" t="s">
        <v>130</v>
      </c>
      <c r="O147" s="27" t="s">
        <v>130</v>
      </c>
      <c r="P147" s="27" t="s">
        <v>130</v>
      </c>
      <c r="Q147" s="28">
        <v>9.24</v>
      </c>
      <c r="S147" s="85" t="s">
        <v>129</v>
      </c>
      <c r="T147" s="84">
        <v>28350</v>
      </c>
      <c r="U147" s="84">
        <v>140</v>
      </c>
      <c r="V147" s="86">
        <v>72.489999999999995</v>
      </c>
      <c r="W147" s="84" t="s">
        <v>130</v>
      </c>
      <c r="X147" s="84" t="s">
        <v>130</v>
      </c>
      <c r="Y147" s="84" t="s">
        <v>130</v>
      </c>
      <c r="Z147" s="86">
        <v>7.88</v>
      </c>
      <c r="AB147" s="33" t="s">
        <v>129</v>
      </c>
      <c r="AC147" s="33">
        <v>28350</v>
      </c>
      <c r="AD147" s="33">
        <v>140</v>
      </c>
      <c r="AE147" s="33">
        <v>70.3</v>
      </c>
      <c r="AF147" s="33" t="s">
        <v>130</v>
      </c>
      <c r="AG147" s="33" t="s">
        <v>130</v>
      </c>
      <c r="AH147" s="33" t="s">
        <v>130</v>
      </c>
      <c r="AI147" s="33">
        <v>7.75</v>
      </c>
    </row>
    <row r="148" spans="2:35" ht="15.75" thickBot="1" x14ac:dyDescent="0.3">
      <c r="B148" s="25" t="s">
        <v>133</v>
      </c>
      <c r="C148" s="27">
        <v>39600</v>
      </c>
      <c r="D148" s="27">
        <v>200</v>
      </c>
      <c r="E148" s="28"/>
      <c r="F148" s="27" t="s">
        <v>130</v>
      </c>
      <c r="G148" s="27" t="s">
        <v>130</v>
      </c>
      <c r="H148" s="27" t="s">
        <v>130</v>
      </c>
      <c r="I148" s="28">
        <v>16.03</v>
      </c>
      <c r="J148" s="25" t="s">
        <v>133</v>
      </c>
      <c r="K148" s="27">
        <v>39600</v>
      </c>
      <c r="L148" s="27">
        <v>200</v>
      </c>
      <c r="M148" s="28"/>
      <c r="N148" s="27" t="s">
        <v>130</v>
      </c>
      <c r="O148" s="27" t="s">
        <v>130</v>
      </c>
      <c r="P148" s="27" t="s">
        <v>130</v>
      </c>
      <c r="Q148" s="28">
        <v>15.99</v>
      </c>
      <c r="S148" s="85" t="s">
        <v>133</v>
      </c>
      <c r="T148" s="84">
        <v>39600</v>
      </c>
      <c r="U148" s="84">
        <v>200</v>
      </c>
      <c r="V148" s="86">
        <v>89.26</v>
      </c>
      <c r="W148" s="84" t="s">
        <v>130</v>
      </c>
      <c r="X148" s="84" t="s">
        <v>130</v>
      </c>
      <c r="Y148" s="84" t="s">
        <v>130</v>
      </c>
      <c r="Z148" s="86">
        <v>13.63</v>
      </c>
      <c r="AB148" s="33" t="s">
        <v>133</v>
      </c>
      <c r="AC148" s="33">
        <v>39600</v>
      </c>
      <c r="AD148" s="33">
        <v>200</v>
      </c>
      <c r="AE148" s="33">
        <v>86.56</v>
      </c>
      <c r="AF148" s="33" t="s">
        <v>130</v>
      </c>
      <c r="AG148" s="33" t="s">
        <v>130</v>
      </c>
      <c r="AH148" s="33" t="s">
        <v>130</v>
      </c>
      <c r="AI148" s="33">
        <v>13.42</v>
      </c>
    </row>
    <row r="149" spans="2:35" ht="15.75" thickBot="1" x14ac:dyDescent="0.3">
      <c r="B149" s="25" t="s">
        <v>131</v>
      </c>
      <c r="C149" s="27">
        <v>67500</v>
      </c>
      <c r="D149" s="27">
        <v>300</v>
      </c>
      <c r="E149" s="28"/>
      <c r="F149" s="27" t="s">
        <v>130</v>
      </c>
      <c r="G149" s="27" t="s">
        <v>130</v>
      </c>
      <c r="H149" s="27" t="s">
        <v>130</v>
      </c>
      <c r="I149" s="28"/>
      <c r="J149" s="25" t="s">
        <v>131</v>
      </c>
      <c r="K149" s="27">
        <v>67500</v>
      </c>
      <c r="L149" s="27">
        <v>300</v>
      </c>
      <c r="M149" s="28"/>
      <c r="N149" s="27" t="s">
        <v>130</v>
      </c>
      <c r="O149" s="27" t="s">
        <v>130</v>
      </c>
      <c r="P149" s="27" t="s">
        <v>130</v>
      </c>
      <c r="Q149" s="28"/>
      <c r="S149" s="85" t="s">
        <v>131</v>
      </c>
      <c r="T149" s="84">
        <v>67500</v>
      </c>
      <c r="U149" s="84">
        <v>300</v>
      </c>
      <c r="V149" s="86">
        <v>91.78</v>
      </c>
      <c r="W149" s="84" t="s">
        <v>130</v>
      </c>
      <c r="X149" s="84" t="s">
        <v>130</v>
      </c>
      <c r="Y149" s="84" t="s">
        <v>130</v>
      </c>
      <c r="Z149" s="86">
        <v>28.45</v>
      </c>
      <c r="AB149" s="33" t="s">
        <v>131</v>
      </c>
      <c r="AC149" s="33">
        <v>67500</v>
      </c>
      <c r="AD149" s="33">
        <v>300</v>
      </c>
      <c r="AE149" s="33">
        <v>89.01</v>
      </c>
      <c r="AF149" s="33" t="s">
        <v>130</v>
      </c>
      <c r="AG149" s="33" t="s">
        <v>130</v>
      </c>
      <c r="AH149" s="33" t="s">
        <v>130</v>
      </c>
      <c r="AI149" s="33">
        <v>27.98</v>
      </c>
    </row>
    <row r="150" spans="2:35" ht="15.75" thickBot="1" x14ac:dyDescent="0.3">
      <c r="B150" s="100" t="s">
        <v>134</v>
      </c>
      <c r="C150" s="101"/>
      <c r="D150" s="101"/>
      <c r="E150" s="101"/>
      <c r="F150" s="101"/>
      <c r="G150" s="101"/>
      <c r="H150" s="101"/>
      <c r="I150" s="102"/>
      <c r="J150" s="100" t="s">
        <v>134</v>
      </c>
      <c r="K150" s="101"/>
      <c r="L150" s="101"/>
      <c r="M150" s="101"/>
      <c r="N150" s="101"/>
      <c r="O150" s="101"/>
      <c r="P150" s="101"/>
      <c r="Q150" s="102"/>
      <c r="S150" s="99" t="s">
        <v>134</v>
      </c>
      <c r="T150" s="99"/>
      <c r="U150" s="99"/>
      <c r="V150" s="99"/>
      <c r="W150" s="99"/>
      <c r="X150" s="99"/>
      <c r="Y150" s="99"/>
      <c r="Z150" s="99"/>
      <c r="AB150" s="34" t="s">
        <v>134</v>
      </c>
      <c r="AC150" s="35"/>
      <c r="AD150" s="35"/>
      <c r="AE150" s="35"/>
      <c r="AF150" s="35"/>
      <c r="AG150" s="35"/>
      <c r="AH150" s="35"/>
      <c r="AI150" s="36"/>
    </row>
    <row r="151" spans="2:35" ht="15.75" thickBot="1" x14ac:dyDescent="0.3">
      <c r="B151" s="25" t="s">
        <v>135</v>
      </c>
      <c r="C151" s="27">
        <v>7920</v>
      </c>
      <c r="D151" s="27">
        <v>40</v>
      </c>
      <c r="E151" s="28"/>
      <c r="F151" s="27" t="s">
        <v>130</v>
      </c>
      <c r="G151" s="27" t="s">
        <v>130</v>
      </c>
      <c r="H151" s="27" t="s">
        <v>130</v>
      </c>
      <c r="I151" s="28">
        <v>3.25</v>
      </c>
      <c r="J151" s="25" t="s">
        <v>135</v>
      </c>
      <c r="K151" s="27">
        <v>7920</v>
      </c>
      <c r="L151" s="27">
        <v>40</v>
      </c>
      <c r="M151" s="28"/>
      <c r="N151" s="27" t="s">
        <v>130</v>
      </c>
      <c r="O151" s="27" t="s">
        <v>130</v>
      </c>
      <c r="P151" s="27" t="s">
        <v>130</v>
      </c>
      <c r="Q151" s="28">
        <v>3.24</v>
      </c>
      <c r="S151" s="85" t="s">
        <v>135</v>
      </c>
      <c r="T151" s="84">
        <v>7920</v>
      </c>
      <c r="U151" s="84">
        <v>40</v>
      </c>
      <c r="V151" s="86">
        <v>27.11</v>
      </c>
      <c r="W151" s="84" t="s">
        <v>130</v>
      </c>
      <c r="X151" s="84" t="s">
        <v>130</v>
      </c>
      <c r="Y151" s="84" t="s">
        <v>130</v>
      </c>
      <c r="Z151" s="86">
        <v>2.76</v>
      </c>
      <c r="AB151" s="33" t="s">
        <v>135</v>
      </c>
      <c r="AC151" s="33">
        <v>7920</v>
      </c>
      <c r="AD151" s="33">
        <v>40</v>
      </c>
      <c r="AE151" s="33">
        <v>26.65</v>
      </c>
      <c r="AF151" s="33" t="s">
        <v>130</v>
      </c>
      <c r="AG151" s="33" t="s">
        <v>130</v>
      </c>
      <c r="AH151" s="33" t="s">
        <v>130</v>
      </c>
      <c r="AI151" s="33">
        <v>2.7</v>
      </c>
    </row>
    <row r="152" spans="2:35" ht="15.75" thickBot="1" x14ac:dyDescent="0.3">
      <c r="B152" s="25" t="s">
        <v>136</v>
      </c>
      <c r="C152" s="27">
        <v>27000</v>
      </c>
      <c r="D152" s="27">
        <v>100</v>
      </c>
      <c r="E152" s="28"/>
      <c r="F152" s="27" t="s">
        <v>130</v>
      </c>
      <c r="G152" s="27" t="s">
        <v>130</v>
      </c>
      <c r="H152" s="27" t="s">
        <v>130</v>
      </c>
      <c r="I152" s="28">
        <v>6.05</v>
      </c>
      <c r="J152" s="25" t="s">
        <v>136</v>
      </c>
      <c r="K152" s="27">
        <v>27000</v>
      </c>
      <c r="L152" s="27">
        <v>100</v>
      </c>
      <c r="M152" s="28"/>
      <c r="N152" s="27" t="s">
        <v>130</v>
      </c>
      <c r="O152" s="27" t="s">
        <v>130</v>
      </c>
      <c r="P152" s="27" t="s">
        <v>130</v>
      </c>
      <c r="Q152" s="28">
        <v>6.03</v>
      </c>
      <c r="S152" s="85" t="s">
        <v>136</v>
      </c>
      <c r="T152" s="84">
        <v>27000</v>
      </c>
      <c r="U152" s="84">
        <v>100</v>
      </c>
      <c r="V152" s="86">
        <v>28.2</v>
      </c>
      <c r="W152" s="84" t="s">
        <v>130</v>
      </c>
      <c r="X152" s="84" t="s">
        <v>130</v>
      </c>
      <c r="Y152" s="84" t="s">
        <v>130</v>
      </c>
      <c r="Z152" s="86">
        <v>5.14</v>
      </c>
      <c r="AB152" s="33" t="s">
        <v>136</v>
      </c>
      <c r="AC152" s="33">
        <v>27000</v>
      </c>
      <c r="AD152" s="33">
        <v>100</v>
      </c>
      <c r="AE152" s="33">
        <v>27.72</v>
      </c>
      <c r="AF152" s="33" t="s">
        <v>130</v>
      </c>
      <c r="AG152" s="33" t="s">
        <v>130</v>
      </c>
      <c r="AH152" s="33" t="s">
        <v>130</v>
      </c>
      <c r="AI152" s="33">
        <v>5.05</v>
      </c>
    </row>
    <row r="153" spans="2:35" ht="15.75" thickBot="1" x14ac:dyDescent="0.3">
      <c r="B153" s="100" t="s">
        <v>137</v>
      </c>
      <c r="C153" s="101"/>
      <c r="D153" s="101"/>
      <c r="E153" s="101"/>
      <c r="F153" s="101"/>
      <c r="G153" s="101"/>
      <c r="H153" s="101"/>
      <c r="I153" s="102"/>
      <c r="J153" s="100" t="s">
        <v>137</v>
      </c>
      <c r="K153" s="101"/>
      <c r="L153" s="101"/>
      <c r="M153" s="101"/>
      <c r="N153" s="101"/>
      <c r="O153" s="101"/>
      <c r="P153" s="101"/>
      <c r="Q153" s="102"/>
      <c r="S153" s="99" t="s">
        <v>137</v>
      </c>
      <c r="T153" s="99"/>
      <c r="U153" s="99"/>
      <c r="V153" s="99"/>
      <c r="W153" s="99"/>
      <c r="X153" s="99"/>
      <c r="Y153" s="99"/>
      <c r="Z153" s="99"/>
      <c r="AB153" s="34" t="s">
        <v>137</v>
      </c>
      <c r="AC153" s="35"/>
      <c r="AD153" s="35"/>
      <c r="AE153" s="35"/>
      <c r="AF153" s="35"/>
      <c r="AG153" s="35"/>
      <c r="AH153" s="35"/>
      <c r="AI153" s="36"/>
    </row>
    <row r="154" spans="2:35" ht="15.75" thickBot="1" x14ac:dyDescent="0.3">
      <c r="B154" s="25" t="s">
        <v>138</v>
      </c>
      <c r="C154" s="27">
        <v>7920</v>
      </c>
      <c r="D154" s="27">
        <v>40</v>
      </c>
      <c r="E154" s="28">
        <v>26.25</v>
      </c>
      <c r="F154" s="27" t="s">
        <v>130</v>
      </c>
      <c r="G154" s="27" t="s">
        <v>130</v>
      </c>
      <c r="H154" s="27" t="s">
        <v>130</v>
      </c>
      <c r="I154" s="28">
        <v>3.25</v>
      </c>
      <c r="J154" s="25" t="s">
        <v>138</v>
      </c>
      <c r="K154" s="27">
        <v>7920</v>
      </c>
      <c r="L154" s="27">
        <v>40</v>
      </c>
      <c r="M154" s="28">
        <v>26.18</v>
      </c>
      <c r="N154" s="27" t="s">
        <v>130</v>
      </c>
      <c r="O154" s="27" t="s">
        <v>130</v>
      </c>
      <c r="P154" s="27" t="s">
        <v>130</v>
      </c>
      <c r="Q154" s="28">
        <v>3.24</v>
      </c>
      <c r="S154" s="85" t="s">
        <v>138</v>
      </c>
      <c r="T154" s="84">
        <v>7920</v>
      </c>
      <c r="U154" s="84">
        <v>40</v>
      </c>
      <c r="V154" s="86">
        <v>22.32</v>
      </c>
      <c r="W154" s="84" t="s">
        <v>130</v>
      </c>
      <c r="X154" s="84" t="s">
        <v>130</v>
      </c>
      <c r="Y154" s="84" t="s">
        <v>130</v>
      </c>
      <c r="Z154" s="86">
        <v>2.76</v>
      </c>
      <c r="AB154" s="33" t="s">
        <v>138</v>
      </c>
      <c r="AC154" s="33">
        <v>7920</v>
      </c>
      <c r="AD154" s="33">
        <v>40</v>
      </c>
      <c r="AE154" s="33">
        <v>20.43</v>
      </c>
      <c r="AF154" s="33" t="s">
        <v>130</v>
      </c>
      <c r="AG154" s="33" t="s">
        <v>130</v>
      </c>
      <c r="AH154" s="33" t="s">
        <v>130</v>
      </c>
      <c r="AI154" s="33">
        <v>2.7</v>
      </c>
    </row>
    <row r="155" spans="2:35" ht="15.75" thickBot="1" x14ac:dyDescent="0.3">
      <c r="B155" s="25" t="s">
        <v>136</v>
      </c>
      <c r="C155" s="27">
        <v>27000</v>
      </c>
      <c r="D155" s="27">
        <v>100</v>
      </c>
      <c r="E155" s="28"/>
      <c r="F155" s="27" t="s">
        <v>130</v>
      </c>
      <c r="G155" s="28">
        <v>21.97</v>
      </c>
      <c r="H155" s="28">
        <v>13.96</v>
      </c>
      <c r="I155" s="28">
        <v>6.05</v>
      </c>
      <c r="J155" s="25" t="s">
        <v>136</v>
      </c>
      <c r="K155" s="27">
        <v>27000</v>
      </c>
      <c r="L155" s="27">
        <v>100</v>
      </c>
      <c r="M155" s="28"/>
      <c r="N155" s="27" t="s">
        <v>130</v>
      </c>
      <c r="O155" s="28">
        <v>21.91</v>
      </c>
      <c r="P155" s="28">
        <v>13.92</v>
      </c>
      <c r="Q155" s="28">
        <v>6.03</v>
      </c>
      <c r="S155" s="85" t="s">
        <v>136</v>
      </c>
      <c r="T155" s="84">
        <v>27000</v>
      </c>
      <c r="U155" s="84">
        <v>100</v>
      </c>
      <c r="V155" s="86">
        <v>38.369999999999997</v>
      </c>
      <c r="W155" s="84" t="s">
        <v>130</v>
      </c>
      <c r="X155" s="86">
        <v>18.68</v>
      </c>
      <c r="Y155" s="86">
        <v>11.87</v>
      </c>
      <c r="Z155" s="86">
        <v>5.14</v>
      </c>
      <c r="AB155" s="33" t="s">
        <v>136</v>
      </c>
      <c r="AC155" s="33">
        <v>27000</v>
      </c>
      <c r="AD155" s="33">
        <v>100</v>
      </c>
      <c r="AE155" s="33">
        <v>35.119999999999997</v>
      </c>
      <c r="AF155" s="33" t="s">
        <v>130</v>
      </c>
      <c r="AG155" s="33">
        <v>18.38</v>
      </c>
      <c r="AH155" s="33">
        <v>11.68</v>
      </c>
      <c r="AI155" s="33">
        <v>5.05</v>
      </c>
    </row>
    <row r="156" spans="2:35" ht="15.75" thickBot="1" x14ac:dyDescent="0.3">
      <c r="B156" s="25" t="s">
        <v>139</v>
      </c>
      <c r="C156" s="27">
        <v>45000</v>
      </c>
      <c r="D156" s="27">
        <v>160</v>
      </c>
      <c r="E156" s="28"/>
      <c r="F156" s="27" t="s">
        <v>130</v>
      </c>
      <c r="G156" s="27" t="s">
        <v>130</v>
      </c>
      <c r="H156" s="27" t="s">
        <v>130</v>
      </c>
      <c r="I156" s="28">
        <v>8.8699999999999992</v>
      </c>
      <c r="J156" s="25" t="s">
        <v>139</v>
      </c>
      <c r="K156" s="27">
        <v>45000</v>
      </c>
      <c r="L156" s="27">
        <v>160</v>
      </c>
      <c r="M156" s="28"/>
      <c r="N156" s="27" t="s">
        <v>130</v>
      </c>
      <c r="O156" s="27" t="s">
        <v>130</v>
      </c>
      <c r="P156" s="27" t="s">
        <v>130</v>
      </c>
      <c r="Q156" s="28">
        <v>8.84</v>
      </c>
      <c r="S156" s="85" t="s">
        <v>139</v>
      </c>
      <c r="T156" s="84">
        <v>45000</v>
      </c>
      <c r="U156" s="84">
        <v>160</v>
      </c>
      <c r="V156" s="86">
        <v>43.8</v>
      </c>
      <c r="W156" s="84" t="s">
        <v>130</v>
      </c>
      <c r="X156" s="84" t="s">
        <v>130</v>
      </c>
      <c r="Y156" s="84" t="s">
        <v>130</v>
      </c>
      <c r="Z156" s="86">
        <v>7.54</v>
      </c>
      <c r="AB156" s="33" t="s">
        <v>139</v>
      </c>
      <c r="AC156" s="33">
        <v>45000</v>
      </c>
      <c r="AD156" s="33">
        <v>160</v>
      </c>
      <c r="AE156" s="33">
        <v>40.090000000000003</v>
      </c>
      <c r="AF156" s="33" t="s">
        <v>130</v>
      </c>
      <c r="AG156" s="33" t="s">
        <v>130</v>
      </c>
      <c r="AH156" s="33" t="s">
        <v>130</v>
      </c>
      <c r="AI156" s="33">
        <v>7</v>
      </c>
    </row>
    <row r="157" spans="2:35" ht="15.75" thickBot="1" x14ac:dyDescent="0.3">
      <c r="B157" s="100" t="s">
        <v>140</v>
      </c>
      <c r="C157" s="101"/>
      <c r="D157" s="101"/>
      <c r="E157" s="101"/>
      <c r="F157" s="101"/>
      <c r="G157" s="101"/>
      <c r="H157" s="101"/>
      <c r="I157" s="102"/>
      <c r="J157" s="100" t="s">
        <v>140</v>
      </c>
      <c r="K157" s="101"/>
      <c r="L157" s="101"/>
      <c r="M157" s="101"/>
      <c r="N157" s="101"/>
      <c r="O157" s="101"/>
      <c r="P157" s="101"/>
      <c r="Q157" s="102"/>
      <c r="S157" s="99" t="s">
        <v>140</v>
      </c>
      <c r="T157" s="99"/>
      <c r="U157" s="99"/>
      <c r="V157" s="99"/>
      <c r="W157" s="99"/>
      <c r="X157" s="99"/>
      <c r="Y157" s="99"/>
      <c r="Z157" s="99"/>
      <c r="AB157" s="34" t="s">
        <v>140</v>
      </c>
      <c r="AC157" s="35"/>
      <c r="AD157" s="35"/>
      <c r="AE157" s="35"/>
      <c r="AF157" s="35"/>
      <c r="AG157" s="35"/>
      <c r="AH157" s="35"/>
      <c r="AI157" s="36"/>
    </row>
    <row r="158" spans="2:35" ht="15.75" thickBot="1" x14ac:dyDescent="0.3">
      <c r="B158" s="25" t="s">
        <v>141</v>
      </c>
      <c r="C158" s="27">
        <v>7920</v>
      </c>
      <c r="D158" s="27">
        <v>40</v>
      </c>
      <c r="E158" s="28">
        <v>36.270000000000003</v>
      </c>
      <c r="F158" s="27" t="s">
        <v>130</v>
      </c>
      <c r="G158" s="27" t="s">
        <v>130</v>
      </c>
      <c r="H158" s="27" t="s">
        <v>130</v>
      </c>
      <c r="I158" s="28">
        <v>3.25</v>
      </c>
      <c r="J158" s="25" t="s">
        <v>141</v>
      </c>
      <c r="K158" s="27">
        <v>7920</v>
      </c>
      <c r="L158" s="27">
        <v>40</v>
      </c>
      <c r="M158" s="28">
        <v>36.18</v>
      </c>
      <c r="N158" s="27" t="s">
        <v>130</v>
      </c>
      <c r="O158" s="27" t="s">
        <v>130</v>
      </c>
      <c r="P158" s="27" t="s">
        <v>130</v>
      </c>
      <c r="Q158" s="28">
        <v>3.24</v>
      </c>
      <c r="S158" s="85" t="s">
        <v>141</v>
      </c>
      <c r="T158" s="84">
        <v>7920</v>
      </c>
      <c r="U158" s="84">
        <v>40</v>
      </c>
      <c r="V158" s="86">
        <v>30.84</v>
      </c>
      <c r="W158" s="84" t="s">
        <v>130</v>
      </c>
      <c r="X158" s="84" t="s">
        <v>130</v>
      </c>
      <c r="Y158" s="84" t="s">
        <v>130</v>
      </c>
      <c r="Z158" s="86">
        <v>2.76</v>
      </c>
      <c r="AB158" s="33" t="s">
        <v>141</v>
      </c>
      <c r="AC158" s="33">
        <v>7920</v>
      </c>
      <c r="AD158" s="33">
        <v>40</v>
      </c>
      <c r="AE158" s="33">
        <v>29.77</v>
      </c>
      <c r="AF158" s="33" t="s">
        <v>130</v>
      </c>
      <c r="AG158" s="33" t="s">
        <v>130</v>
      </c>
      <c r="AH158" s="33">
        <v>11.68</v>
      </c>
      <c r="AI158" s="33">
        <v>2.76</v>
      </c>
    </row>
    <row r="159" spans="2:35" ht="23.25" thickBot="1" x14ac:dyDescent="0.3">
      <c r="B159" s="25" t="s">
        <v>142</v>
      </c>
      <c r="C159" s="27" t="s">
        <v>143</v>
      </c>
      <c r="D159" s="27">
        <v>100</v>
      </c>
      <c r="E159" s="28">
        <v>40.21</v>
      </c>
      <c r="F159" s="27" t="s">
        <v>130</v>
      </c>
      <c r="G159" s="27" t="s">
        <v>130</v>
      </c>
      <c r="H159" s="29"/>
      <c r="I159" s="28">
        <v>6.05</v>
      </c>
      <c r="J159" s="25" t="s">
        <v>142</v>
      </c>
      <c r="K159" s="27" t="s">
        <v>143</v>
      </c>
      <c r="L159" s="27">
        <v>100</v>
      </c>
      <c r="M159" s="28">
        <v>40.11</v>
      </c>
      <c r="N159" s="27" t="s">
        <v>130</v>
      </c>
      <c r="O159" s="27" t="s">
        <v>130</v>
      </c>
      <c r="P159" s="29"/>
      <c r="Q159" s="28">
        <v>6.03</v>
      </c>
      <c r="S159" s="85" t="s">
        <v>142</v>
      </c>
      <c r="T159" s="84" t="s">
        <v>143</v>
      </c>
      <c r="U159" s="84">
        <v>100</v>
      </c>
      <c r="V159" s="86">
        <v>34.19</v>
      </c>
      <c r="W159" s="84" t="s">
        <v>130</v>
      </c>
      <c r="X159" s="84" t="s">
        <v>130</v>
      </c>
      <c r="Y159" s="88"/>
      <c r="Z159" s="86">
        <v>5.14</v>
      </c>
      <c r="AB159" s="33" t="s">
        <v>142</v>
      </c>
      <c r="AC159" s="33" t="s">
        <v>143</v>
      </c>
      <c r="AD159" s="33">
        <v>100</v>
      </c>
      <c r="AE159" s="33">
        <v>32.380000000000003</v>
      </c>
      <c r="AF159" s="33" t="s">
        <v>130</v>
      </c>
      <c r="AG159" s="33" t="s">
        <v>130</v>
      </c>
      <c r="AH159" s="33"/>
      <c r="AI159" s="33">
        <v>5.05</v>
      </c>
    </row>
    <row r="160" spans="2:35" ht="23.25" thickBot="1" x14ac:dyDescent="0.3">
      <c r="B160" s="25" t="s">
        <v>144</v>
      </c>
      <c r="C160" s="27" t="s">
        <v>145</v>
      </c>
      <c r="D160" s="27">
        <v>160</v>
      </c>
      <c r="E160" s="28"/>
      <c r="F160" s="27" t="s">
        <v>130</v>
      </c>
      <c r="G160" s="27" t="s">
        <v>130</v>
      </c>
      <c r="H160" s="27" t="s">
        <v>130</v>
      </c>
      <c r="I160" s="28">
        <v>8.89</v>
      </c>
      <c r="J160" s="25" t="s">
        <v>144</v>
      </c>
      <c r="K160" s="27" t="s">
        <v>145</v>
      </c>
      <c r="L160" s="27">
        <v>160</v>
      </c>
      <c r="M160" s="28"/>
      <c r="N160" s="27" t="s">
        <v>130</v>
      </c>
      <c r="O160" s="27" t="s">
        <v>130</v>
      </c>
      <c r="P160" s="27" t="s">
        <v>130</v>
      </c>
      <c r="Q160" s="28">
        <v>8.8699999999999992</v>
      </c>
      <c r="S160" s="85" t="s">
        <v>144</v>
      </c>
      <c r="T160" s="84" t="s">
        <v>145</v>
      </c>
      <c r="U160" s="84">
        <v>160</v>
      </c>
      <c r="V160" s="86">
        <v>42.33</v>
      </c>
      <c r="W160" s="84" t="s">
        <v>130</v>
      </c>
      <c r="X160" s="84" t="s">
        <v>130</v>
      </c>
      <c r="Y160" s="84" t="s">
        <v>130</v>
      </c>
      <c r="Z160" s="86">
        <v>7.56</v>
      </c>
      <c r="AB160" s="33" t="s">
        <v>144</v>
      </c>
      <c r="AC160" s="33" t="s">
        <v>145</v>
      </c>
      <c r="AD160" s="33">
        <v>160</v>
      </c>
      <c r="AE160" s="33">
        <v>40.090000000000003</v>
      </c>
      <c r="AF160" s="33" t="s">
        <v>130</v>
      </c>
      <c r="AG160" s="33" t="s">
        <v>130</v>
      </c>
      <c r="AH160" s="33" t="s">
        <v>130</v>
      </c>
      <c r="AI160" s="33">
        <v>7.43</v>
      </c>
    </row>
    <row r="161" spans="2:35" ht="23.25" thickBot="1" x14ac:dyDescent="0.3">
      <c r="B161" s="25" t="s">
        <v>146</v>
      </c>
      <c r="C161" s="27" t="s">
        <v>147</v>
      </c>
      <c r="D161" s="27">
        <v>320</v>
      </c>
      <c r="E161" s="28"/>
      <c r="F161" s="27" t="s">
        <v>130</v>
      </c>
      <c r="G161" s="27" t="s">
        <v>130</v>
      </c>
      <c r="H161" s="27" t="s">
        <v>130</v>
      </c>
      <c r="I161" s="28">
        <v>17.71</v>
      </c>
      <c r="J161" s="25" t="s">
        <v>146</v>
      </c>
      <c r="K161" s="27" t="s">
        <v>147</v>
      </c>
      <c r="L161" s="27">
        <v>320</v>
      </c>
      <c r="M161" s="28"/>
      <c r="N161" s="27" t="s">
        <v>130</v>
      </c>
      <c r="O161" s="27" t="s">
        <v>130</v>
      </c>
      <c r="P161" s="27" t="s">
        <v>130</v>
      </c>
      <c r="Q161" s="28">
        <v>17.670000000000002</v>
      </c>
      <c r="S161" s="85" t="s">
        <v>146</v>
      </c>
      <c r="T161" s="84" t="s">
        <v>147</v>
      </c>
      <c r="U161" s="84">
        <v>320</v>
      </c>
      <c r="V161" s="86">
        <v>66.180000000000007</v>
      </c>
      <c r="W161" s="84" t="s">
        <v>130</v>
      </c>
      <c r="X161" s="84" t="s">
        <v>130</v>
      </c>
      <c r="Y161" s="84" t="s">
        <v>130</v>
      </c>
      <c r="Z161" s="86">
        <v>15.06</v>
      </c>
      <c r="AB161" s="33" t="s">
        <v>146</v>
      </c>
      <c r="AC161" s="33" t="s">
        <v>147</v>
      </c>
      <c r="AD161" s="33">
        <v>320</v>
      </c>
      <c r="AE161" s="33">
        <v>62.68</v>
      </c>
      <c r="AF161" s="33" t="s">
        <v>130</v>
      </c>
      <c r="AG161" s="33" t="s">
        <v>130</v>
      </c>
      <c r="AH161" s="33" t="s">
        <v>130</v>
      </c>
      <c r="AI161" s="33">
        <v>14.83</v>
      </c>
    </row>
    <row r="162" spans="2:35" ht="15.75" thickBot="1" x14ac:dyDescent="0.3">
      <c r="B162" s="100" t="s">
        <v>148</v>
      </c>
      <c r="C162" s="101"/>
      <c r="D162" s="101"/>
      <c r="E162" s="101"/>
      <c r="F162" s="101"/>
      <c r="G162" s="101"/>
      <c r="H162" s="101"/>
      <c r="I162" s="102"/>
      <c r="J162" s="100" t="s">
        <v>148</v>
      </c>
      <c r="K162" s="101"/>
      <c r="L162" s="101"/>
      <c r="M162" s="101"/>
      <c r="N162" s="101"/>
      <c r="O162" s="101"/>
      <c r="P162" s="101"/>
      <c r="Q162" s="102"/>
      <c r="S162" s="99" t="s">
        <v>148</v>
      </c>
      <c r="T162" s="99"/>
      <c r="U162" s="99"/>
      <c r="V162" s="99"/>
      <c r="W162" s="99"/>
      <c r="X162" s="99"/>
      <c r="Y162" s="99"/>
      <c r="Z162" s="99"/>
      <c r="AB162" s="34" t="s">
        <v>148</v>
      </c>
      <c r="AC162" s="35"/>
      <c r="AD162" s="35"/>
      <c r="AE162" s="35"/>
      <c r="AF162" s="35"/>
      <c r="AG162" s="35"/>
      <c r="AH162" s="35"/>
      <c r="AI162" s="36"/>
    </row>
    <row r="163" spans="2:35" ht="15.75" thickBot="1" x14ac:dyDescent="0.3">
      <c r="B163" s="25" t="s">
        <v>149</v>
      </c>
      <c r="C163" s="27">
        <v>7920</v>
      </c>
      <c r="D163" s="27">
        <v>40</v>
      </c>
      <c r="E163" s="28">
        <v>25.55</v>
      </c>
      <c r="F163" s="28">
        <v>18.82</v>
      </c>
      <c r="G163" s="28">
        <v>14.11</v>
      </c>
      <c r="H163" s="28">
        <v>8.0299999999999994</v>
      </c>
      <c r="I163" s="28">
        <v>4.07</v>
      </c>
      <c r="J163" s="25" t="s">
        <v>149</v>
      </c>
      <c r="K163" s="27">
        <v>7920</v>
      </c>
      <c r="L163" s="27">
        <v>40</v>
      </c>
      <c r="M163" s="28">
        <v>25.48</v>
      </c>
      <c r="N163" s="28">
        <v>18.77</v>
      </c>
      <c r="O163" s="28">
        <v>14.08</v>
      </c>
      <c r="P163" s="28">
        <v>8.01</v>
      </c>
      <c r="Q163" s="28">
        <v>4.0599999999999996</v>
      </c>
      <c r="S163" s="85" t="s">
        <v>149</v>
      </c>
      <c r="T163" s="84">
        <v>7920</v>
      </c>
      <c r="U163" s="84">
        <v>40</v>
      </c>
      <c r="V163" s="86">
        <v>21.72</v>
      </c>
      <c r="W163" s="86">
        <v>16</v>
      </c>
      <c r="X163" s="86">
        <v>12</v>
      </c>
      <c r="Y163" s="86">
        <v>6.83</v>
      </c>
      <c r="Z163" s="86">
        <v>3.46</v>
      </c>
      <c r="AB163" s="33" t="s">
        <v>149</v>
      </c>
      <c r="AC163" s="33">
        <v>7920</v>
      </c>
      <c r="AD163" s="33">
        <v>40</v>
      </c>
      <c r="AE163" s="33">
        <v>19.989999999999998</v>
      </c>
      <c r="AF163" s="33">
        <v>15.33</v>
      </c>
      <c r="AG163" s="33">
        <v>11.83</v>
      </c>
      <c r="AH163" s="33">
        <v>6.71</v>
      </c>
      <c r="AI163" s="33">
        <v>3.39</v>
      </c>
    </row>
    <row r="164" spans="2:35" ht="15.75" thickBot="1" x14ac:dyDescent="0.3">
      <c r="B164" s="25" t="s">
        <v>150</v>
      </c>
      <c r="C164" s="27">
        <v>27000</v>
      </c>
      <c r="D164" s="27">
        <v>100</v>
      </c>
      <c r="E164" s="28">
        <v>30.03</v>
      </c>
      <c r="F164" s="28">
        <v>23.01</v>
      </c>
      <c r="G164" s="28">
        <v>17.96</v>
      </c>
      <c r="H164" s="28">
        <v>11.69</v>
      </c>
      <c r="I164" s="28">
        <v>7.72</v>
      </c>
      <c r="J164" s="25" t="s">
        <v>150</v>
      </c>
      <c r="K164" s="27">
        <v>27000</v>
      </c>
      <c r="L164" s="27">
        <v>100</v>
      </c>
      <c r="M164" s="28">
        <v>29.95</v>
      </c>
      <c r="N164" s="28">
        <v>22.94</v>
      </c>
      <c r="O164" s="28">
        <v>17.91</v>
      </c>
      <c r="P164" s="28">
        <v>11.66</v>
      </c>
      <c r="Q164" s="28">
        <v>7.7</v>
      </c>
      <c r="S164" s="85" t="s">
        <v>150</v>
      </c>
      <c r="T164" s="84">
        <v>27000</v>
      </c>
      <c r="U164" s="84">
        <v>100</v>
      </c>
      <c r="V164" s="86">
        <v>25.53</v>
      </c>
      <c r="W164" s="86">
        <v>19.559999999999999</v>
      </c>
      <c r="X164" s="86">
        <v>15.27</v>
      </c>
      <c r="Y164" s="86">
        <v>9.94</v>
      </c>
      <c r="Z164" s="86">
        <v>6.56</v>
      </c>
      <c r="AB164" s="33" t="s">
        <v>150</v>
      </c>
      <c r="AC164" s="33">
        <v>27000</v>
      </c>
      <c r="AD164" s="33">
        <v>100</v>
      </c>
      <c r="AE164" s="33">
        <v>23.35</v>
      </c>
      <c r="AF164" s="33">
        <v>18.68</v>
      </c>
      <c r="AG164" s="33">
        <v>15.19</v>
      </c>
      <c r="AH164" s="33">
        <v>9.7799999999999994</v>
      </c>
      <c r="AI164" s="33">
        <v>6.45</v>
      </c>
    </row>
    <row r="165" spans="2:35" ht="15.75" thickBot="1" x14ac:dyDescent="0.3">
      <c r="B165" s="100" t="s">
        <v>151</v>
      </c>
      <c r="C165" s="101"/>
      <c r="D165" s="101"/>
      <c r="E165" s="101"/>
      <c r="F165" s="101"/>
      <c r="G165" s="101"/>
      <c r="H165" s="101"/>
      <c r="I165" s="102"/>
      <c r="J165" s="100" t="s">
        <v>151</v>
      </c>
      <c r="K165" s="101"/>
      <c r="L165" s="101"/>
      <c r="M165" s="101"/>
      <c r="N165" s="101"/>
      <c r="O165" s="101"/>
      <c r="P165" s="101"/>
      <c r="Q165" s="102"/>
      <c r="S165" s="99" t="s">
        <v>151</v>
      </c>
      <c r="T165" s="99"/>
      <c r="U165" s="99"/>
      <c r="V165" s="99"/>
      <c r="W165" s="99"/>
      <c r="X165" s="99"/>
      <c r="Y165" s="99"/>
      <c r="Z165" s="99"/>
      <c r="AB165" s="34" t="s">
        <v>151</v>
      </c>
      <c r="AC165" s="35"/>
      <c r="AD165" s="35"/>
      <c r="AE165" s="35"/>
      <c r="AF165" s="35"/>
      <c r="AG165" s="35"/>
      <c r="AH165" s="35"/>
      <c r="AI165" s="36"/>
    </row>
    <row r="166" spans="2:35" ht="15.75" thickBot="1" x14ac:dyDescent="0.3">
      <c r="B166" s="25" t="s">
        <v>152</v>
      </c>
      <c r="C166" s="27">
        <v>13500</v>
      </c>
      <c r="D166" s="27">
        <v>60</v>
      </c>
      <c r="E166" s="28">
        <v>25.79</v>
      </c>
      <c r="F166" s="27" t="s">
        <v>130</v>
      </c>
      <c r="G166" s="27" t="s">
        <v>130</v>
      </c>
      <c r="H166" s="28">
        <v>8.1300000000000008</v>
      </c>
      <c r="I166" s="28">
        <v>4.16</v>
      </c>
      <c r="J166" s="25" t="s">
        <v>152</v>
      </c>
      <c r="K166" s="27">
        <v>13500</v>
      </c>
      <c r="L166" s="27">
        <v>60</v>
      </c>
      <c r="M166" s="28">
        <v>25.72</v>
      </c>
      <c r="N166" s="27" t="s">
        <v>130</v>
      </c>
      <c r="O166" s="27" t="s">
        <v>130</v>
      </c>
      <c r="P166" s="28">
        <v>8.11</v>
      </c>
      <c r="Q166" s="28">
        <v>4.1500000000000004</v>
      </c>
      <c r="S166" s="85" t="s">
        <v>152</v>
      </c>
      <c r="T166" s="84">
        <v>13500</v>
      </c>
      <c r="U166" s="84">
        <v>60</v>
      </c>
      <c r="V166" s="86">
        <v>21.93</v>
      </c>
      <c r="W166" s="84" t="s">
        <v>130</v>
      </c>
      <c r="X166" s="84" t="s">
        <v>130</v>
      </c>
      <c r="Y166" s="86">
        <v>6.91</v>
      </c>
      <c r="Z166" s="86">
        <v>3.54</v>
      </c>
      <c r="AB166" s="33" t="s">
        <v>152</v>
      </c>
      <c r="AC166" s="33">
        <v>13500</v>
      </c>
      <c r="AD166" s="33">
        <v>60</v>
      </c>
      <c r="AE166" s="33">
        <v>20.13</v>
      </c>
      <c r="AF166" s="33" t="s">
        <v>130</v>
      </c>
      <c r="AG166" s="33" t="s">
        <v>130</v>
      </c>
      <c r="AH166" s="33">
        <v>6.79</v>
      </c>
      <c r="AI166" s="33">
        <v>3.47</v>
      </c>
    </row>
    <row r="167" spans="2:35" ht="15.75" thickBot="1" x14ac:dyDescent="0.3">
      <c r="B167" s="25" t="s">
        <v>139</v>
      </c>
      <c r="C167" s="27">
        <v>45000</v>
      </c>
      <c r="D167" s="27">
        <v>160</v>
      </c>
      <c r="E167" s="28">
        <v>31.82</v>
      </c>
      <c r="F167" s="27" t="s">
        <v>130</v>
      </c>
      <c r="G167" s="27" t="s">
        <v>130</v>
      </c>
      <c r="H167" s="28">
        <v>14.15</v>
      </c>
      <c r="I167" s="28">
        <v>8.89</v>
      </c>
      <c r="J167" s="25" t="s">
        <v>139</v>
      </c>
      <c r="K167" s="27">
        <v>45000</v>
      </c>
      <c r="L167" s="27">
        <v>160</v>
      </c>
      <c r="M167" s="28">
        <v>31.73</v>
      </c>
      <c r="N167" s="27" t="s">
        <v>130</v>
      </c>
      <c r="O167" s="27" t="s">
        <v>130</v>
      </c>
      <c r="P167" s="28">
        <v>14.11</v>
      </c>
      <c r="Q167" s="28">
        <v>8.8699999999999992</v>
      </c>
      <c r="S167" s="85" t="s">
        <v>139</v>
      </c>
      <c r="T167" s="84">
        <v>45000</v>
      </c>
      <c r="U167" s="84">
        <v>160</v>
      </c>
      <c r="V167" s="86">
        <v>27.05</v>
      </c>
      <c r="W167" s="84" t="s">
        <v>130</v>
      </c>
      <c r="X167" s="84" t="s">
        <v>130</v>
      </c>
      <c r="Y167" s="86">
        <v>12.03</v>
      </c>
      <c r="Z167" s="86">
        <v>7.56</v>
      </c>
      <c r="AB167" s="33" t="s">
        <v>139</v>
      </c>
      <c r="AC167" s="33">
        <v>45000</v>
      </c>
      <c r="AD167" s="33">
        <v>160</v>
      </c>
      <c r="AE167" s="33">
        <v>25.66</v>
      </c>
      <c r="AF167" s="33" t="s">
        <v>130</v>
      </c>
      <c r="AG167" s="33" t="s">
        <v>130</v>
      </c>
      <c r="AH167" s="33">
        <v>9.7799999999999994</v>
      </c>
      <c r="AI167" s="33">
        <v>6.45</v>
      </c>
    </row>
    <row r="168" spans="2:35" ht="15.75" thickBot="1" x14ac:dyDescent="0.3">
      <c r="B168" s="25" t="s">
        <v>153</v>
      </c>
      <c r="C168" s="27"/>
      <c r="D168" s="27">
        <v>400</v>
      </c>
      <c r="E168" s="27" t="s">
        <v>130</v>
      </c>
      <c r="F168" s="27" t="s">
        <v>130</v>
      </c>
      <c r="G168" s="27" t="s">
        <v>130</v>
      </c>
      <c r="H168" s="29" t="s">
        <v>130</v>
      </c>
      <c r="I168" s="28">
        <v>22.15</v>
      </c>
      <c r="J168" s="25" t="s">
        <v>153</v>
      </c>
      <c r="K168" s="27"/>
      <c r="L168" s="27">
        <v>400</v>
      </c>
      <c r="M168" s="27" t="s">
        <v>130</v>
      </c>
      <c r="N168" s="27" t="s">
        <v>130</v>
      </c>
      <c r="O168" s="27" t="s">
        <v>130</v>
      </c>
      <c r="P168" s="29" t="s">
        <v>130</v>
      </c>
      <c r="Q168" s="28">
        <v>22.09</v>
      </c>
      <c r="S168" s="85" t="s">
        <v>153</v>
      </c>
      <c r="T168" s="84"/>
      <c r="U168" s="84">
        <v>400</v>
      </c>
      <c r="V168" s="84" t="s">
        <v>130</v>
      </c>
      <c r="W168" s="84" t="s">
        <v>130</v>
      </c>
      <c r="X168" s="84" t="s">
        <v>130</v>
      </c>
      <c r="Y168" s="88" t="s">
        <v>130</v>
      </c>
      <c r="Z168" s="86">
        <v>18.829999999999998</v>
      </c>
      <c r="AB168" s="33" t="s">
        <v>153</v>
      </c>
      <c r="AC168" s="33"/>
      <c r="AD168" s="33">
        <v>400</v>
      </c>
      <c r="AE168" s="33" t="s">
        <v>130</v>
      </c>
      <c r="AF168" s="33" t="s">
        <v>130</v>
      </c>
      <c r="AG168" s="33" t="s">
        <v>130</v>
      </c>
      <c r="AH168" s="33" t="s">
        <v>130</v>
      </c>
      <c r="AI168" s="33">
        <v>18.54</v>
      </c>
    </row>
    <row r="169" spans="2:35" ht="15.75" thickBot="1" x14ac:dyDescent="0.3">
      <c r="B169" s="100" t="s">
        <v>154</v>
      </c>
      <c r="C169" s="101"/>
      <c r="D169" s="101"/>
      <c r="E169" s="101"/>
      <c r="F169" s="101"/>
      <c r="G169" s="101"/>
      <c r="H169" s="101"/>
      <c r="I169" s="102"/>
      <c r="J169" s="100" t="s">
        <v>154</v>
      </c>
      <c r="K169" s="101"/>
      <c r="L169" s="101"/>
      <c r="M169" s="101"/>
      <c r="N169" s="101"/>
      <c r="O169" s="101"/>
      <c r="P169" s="101"/>
      <c r="Q169" s="102"/>
      <c r="S169" s="99" t="s">
        <v>154</v>
      </c>
      <c r="T169" s="99"/>
      <c r="U169" s="99"/>
      <c r="V169" s="99"/>
      <c r="W169" s="99"/>
      <c r="X169" s="99"/>
      <c r="Y169" s="99"/>
      <c r="Z169" s="99"/>
      <c r="AB169" s="34" t="s">
        <v>154</v>
      </c>
      <c r="AC169" s="35"/>
      <c r="AD169" s="35"/>
      <c r="AE169" s="35"/>
      <c r="AF169" s="35"/>
      <c r="AG169" s="35"/>
      <c r="AH169" s="35"/>
      <c r="AI169" s="36"/>
    </row>
    <row r="170" spans="2:35" ht="15.75" thickBot="1" x14ac:dyDescent="0.3">
      <c r="B170" s="25" t="s">
        <v>155</v>
      </c>
      <c r="C170" s="27">
        <v>7920</v>
      </c>
      <c r="D170" s="27">
        <v>40</v>
      </c>
      <c r="E170" s="28">
        <v>29.66</v>
      </c>
      <c r="F170" s="27" t="s">
        <v>130</v>
      </c>
      <c r="G170" s="27" t="s">
        <v>130</v>
      </c>
      <c r="H170" s="28">
        <v>8.52</v>
      </c>
      <c r="I170" s="28">
        <v>3.25</v>
      </c>
      <c r="J170" s="25" t="s">
        <v>155</v>
      </c>
      <c r="K170" s="27">
        <v>7920</v>
      </c>
      <c r="L170" s="27">
        <v>40</v>
      </c>
      <c r="M170" s="28">
        <v>29.58</v>
      </c>
      <c r="N170" s="27" t="s">
        <v>130</v>
      </c>
      <c r="O170" s="27" t="s">
        <v>130</v>
      </c>
      <c r="P170" s="28">
        <v>8.49</v>
      </c>
      <c r="Q170" s="28">
        <v>3.24</v>
      </c>
      <c r="S170" s="85" t="s">
        <v>155</v>
      </c>
      <c r="T170" s="84">
        <v>7920</v>
      </c>
      <c r="U170" s="84">
        <v>40</v>
      </c>
      <c r="V170" s="86">
        <v>25.22</v>
      </c>
      <c r="W170" s="84" t="s">
        <v>130</v>
      </c>
      <c r="X170" s="84" t="s">
        <v>130</v>
      </c>
      <c r="Y170" s="86">
        <v>7.24</v>
      </c>
      <c r="Z170" s="86">
        <v>2.76</v>
      </c>
      <c r="AB170" s="33" t="s">
        <v>155</v>
      </c>
      <c r="AC170" s="33">
        <v>7920</v>
      </c>
      <c r="AD170" s="33">
        <v>40</v>
      </c>
      <c r="AE170" s="33">
        <v>23.93</v>
      </c>
      <c r="AF170" s="33" t="s">
        <v>130</v>
      </c>
      <c r="AG170" s="33" t="s">
        <v>130</v>
      </c>
      <c r="AH170" s="33">
        <v>7.12</v>
      </c>
      <c r="AI170" s="33">
        <v>2.7</v>
      </c>
    </row>
    <row r="171" spans="2:35" ht="15.75" thickBot="1" x14ac:dyDescent="0.3">
      <c r="B171" s="25" t="s">
        <v>156</v>
      </c>
      <c r="C171" s="27">
        <v>27000</v>
      </c>
      <c r="D171" s="27">
        <v>100</v>
      </c>
      <c r="E171" s="28"/>
      <c r="F171" s="27" t="s">
        <v>130</v>
      </c>
      <c r="G171" s="27" t="s">
        <v>130</v>
      </c>
      <c r="H171" s="28"/>
      <c r="I171" s="28">
        <v>6.05</v>
      </c>
      <c r="J171" s="25" t="s">
        <v>156</v>
      </c>
      <c r="K171" s="27">
        <v>27000</v>
      </c>
      <c r="L171" s="27">
        <v>100</v>
      </c>
      <c r="M171" s="28"/>
      <c r="N171" s="27" t="s">
        <v>130</v>
      </c>
      <c r="O171" s="27" t="s">
        <v>130</v>
      </c>
      <c r="P171" s="28"/>
      <c r="Q171" s="28">
        <v>6.03</v>
      </c>
      <c r="S171" s="85" t="s">
        <v>156</v>
      </c>
      <c r="T171" s="84">
        <v>27000</v>
      </c>
      <c r="U171" s="84">
        <v>100</v>
      </c>
      <c r="V171" s="86">
        <v>33.340000000000003</v>
      </c>
      <c r="W171" s="84" t="s">
        <v>130</v>
      </c>
      <c r="X171" s="84" t="s">
        <v>130</v>
      </c>
      <c r="Y171" s="86">
        <v>10.75</v>
      </c>
      <c r="Z171" s="86">
        <v>5.14</v>
      </c>
      <c r="AB171" s="33" t="s">
        <v>156</v>
      </c>
      <c r="AC171" s="33">
        <v>27000</v>
      </c>
      <c r="AD171" s="33">
        <v>100</v>
      </c>
      <c r="AE171" s="33">
        <v>31.63</v>
      </c>
      <c r="AF171" s="33" t="s">
        <v>130</v>
      </c>
      <c r="AG171" s="33"/>
      <c r="AH171" s="33">
        <v>10.58</v>
      </c>
      <c r="AI171" s="33">
        <v>5.05</v>
      </c>
    </row>
    <row r="172" spans="2:35" ht="15.75" thickBot="1" x14ac:dyDescent="0.3">
      <c r="B172" s="25" t="s">
        <v>157</v>
      </c>
      <c r="C172" s="27">
        <v>45000</v>
      </c>
      <c r="D172" s="27">
        <v>160</v>
      </c>
      <c r="E172" s="28"/>
      <c r="F172" s="27" t="s">
        <v>130</v>
      </c>
      <c r="G172" s="27" t="s">
        <v>130</v>
      </c>
      <c r="H172" s="27" t="s">
        <v>130</v>
      </c>
      <c r="I172" s="28">
        <v>8.89</v>
      </c>
      <c r="J172" s="25" t="s">
        <v>157</v>
      </c>
      <c r="K172" s="27">
        <v>45000</v>
      </c>
      <c r="L172" s="27">
        <v>160</v>
      </c>
      <c r="M172" s="28"/>
      <c r="N172" s="27" t="s">
        <v>130</v>
      </c>
      <c r="O172" s="27" t="s">
        <v>130</v>
      </c>
      <c r="P172" s="27" t="s">
        <v>130</v>
      </c>
      <c r="Q172" s="28">
        <v>8.8699999999999992</v>
      </c>
      <c r="S172" s="85" t="s">
        <v>157</v>
      </c>
      <c r="T172" s="84">
        <v>45000</v>
      </c>
      <c r="U172" s="84">
        <v>160</v>
      </c>
      <c r="V172" s="86">
        <v>38.57</v>
      </c>
      <c r="W172" s="84" t="s">
        <v>130</v>
      </c>
      <c r="X172" s="84" t="s">
        <v>130</v>
      </c>
      <c r="Y172" s="84" t="s">
        <v>130</v>
      </c>
      <c r="Z172" s="86">
        <v>7.56</v>
      </c>
      <c r="AB172" s="33" t="s">
        <v>157</v>
      </c>
      <c r="AC172" s="33">
        <v>45000</v>
      </c>
      <c r="AD172" s="33">
        <v>160</v>
      </c>
      <c r="AE172" s="33">
        <v>36.590000000000003</v>
      </c>
      <c r="AF172" s="33" t="s">
        <v>130</v>
      </c>
      <c r="AG172" s="33">
        <v>18.670000000000002</v>
      </c>
      <c r="AH172" s="33" t="s">
        <v>130</v>
      </c>
      <c r="AI172" s="33">
        <v>7.43</v>
      </c>
    </row>
    <row r="173" spans="2:35" ht="15.75" thickBot="1" x14ac:dyDescent="0.3">
      <c r="B173" s="25" t="s">
        <v>158</v>
      </c>
      <c r="C173" s="27">
        <v>7920</v>
      </c>
      <c r="D173" s="27">
        <v>40</v>
      </c>
      <c r="E173" s="28">
        <v>16.95</v>
      </c>
      <c r="F173" s="27" t="s">
        <v>130</v>
      </c>
      <c r="G173" s="28">
        <v>7.72</v>
      </c>
      <c r="H173" s="27" t="s">
        <v>130</v>
      </c>
      <c r="I173" s="28">
        <v>3.25</v>
      </c>
      <c r="J173" s="25" t="s">
        <v>158</v>
      </c>
      <c r="K173" s="27">
        <v>7920</v>
      </c>
      <c r="L173" s="27">
        <v>40</v>
      </c>
      <c r="M173" s="28">
        <v>16.899999999999999</v>
      </c>
      <c r="N173" s="27" t="s">
        <v>130</v>
      </c>
      <c r="O173" s="28">
        <v>7.7</v>
      </c>
      <c r="P173" s="27" t="s">
        <v>130</v>
      </c>
      <c r="Q173" s="28">
        <v>3.24</v>
      </c>
      <c r="S173" s="85" t="s">
        <v>158</v>
      </c>
      <c r="T173" s="84">
        <v>7920</v>
      </c>
      <c r="U173" s="84">
        <v>40</v>
      </c>
      <c r="V173" s="86">
        <v>14.41</v>
      </c>
      <c r="W173" s="84" t="s">
        <v>130</v>
      </c>
      <c r="X173" s="86">
        <v>6.56</v>
      </c>
      <c r="Y173" s="84" t="s">
        <v>130</v>
      </c>
      <c r="Z173" s="86">
        <v>2.76</v>
      </c>
      <c r="AB173" s="33" t="s">
        <v>158</v>
      </c>
      <c r="AC173" s="33">
        <v>7920</v>
      </c>
      <c r="AD173" s="33">
        <v>40</v>
      </c>
      <c r="AE173" s="33">
        <v>13.43</v>
      </c>
      <c r="AF173" s="33" t="s">
        <v>130</v>
      </c>
      <c r="AG173" s="33">
        <v>7.6</v>
      </c>
      <c r="AH173" s="33">
        <v>4.9000000000000004</v>
      </c>
      <c r="AI173" s="33">
        <v>2.7</v>
      </c>
    </row>
    <row r="174" spans="2:35" ht="15.75" thickBot="1" x14ac:dyDescent="0.3">
      <c r="B174" s="25" t="s">
        <v>159</v>
      </c>
      <c r="C174" s="27">
        <v>27000</v>
      </c>
      <c r="D174" s="27">
        <v>100</v>
      </c>
      <c r="E174" s="28">
        <v>21.67</v>
      </c>
      <c r="F174" s="27" t="s">
        <v>130</v>
      </c>
      <c r="G174" s="28">
        <v>12.2</v>
      </c>
      <c r="H174" s="28">
        <v>8.69</v>
      </c>
      <c r="I174" s="28">
        <v>6.05</v>
      </c>
      <c r="J174" s="25" t="s">
        <v>159</v>
      </c>
      <c r="K174" s="27">
        <v>27000</v>
      </c>
      <c r="L174" s="27">
        <v>100</v>
      </c>
      <c r="M174" s="28">
        <v>21.6</v>
      </c>
      <c r="N174" s="27" t="s">
        <v>130</v>
      </c>
      <c r="O174" s="28">
        <v>12.16</v>
      </c>
      <c r="P174" s="28">
        <v>8.67</v>
      </c>
      <c r="Q174" s="28">
        <v>6.03</v>
      </c>
      <c r="S174" s="85" t="s">
        <v>159</v>
      </c>
      <c r="T174" s="84">
        <v>27000</v>
      </c>
      <c r="U174" s="84">
        <v>100</v>
      </c>
      <c r="V174" s="86">
        <v>18.420000000000002</v>
      </c>
      <c r="W174" s="84" t="s">
        <v>130</v>
      </c>
      <c r="X174" s="86">
        <v>10.37</v>
      </c>
      <c r="Y174" s="86">
        <v>7.39</v>
      </c>
      <c r="Z174" s="86">
        <v>5.14</v>
      </c>
      <c r="AB174" s="33" t="s">
        <v>159</v>
      </c>
      <c r="AC174" s="33">
        <v>27000</v>
      </c>
      <c r="AD174" s="33">
        <v>100</v>
      </c>
      <c r="AE174" s="33">
        <v>17.21</v>
      </c>
      <c r="AF174" s="33" t="s">
        <v>130</v>
      </c>
      <c r="AG174" s="33">
        <v>11.38</v>
      </c>
      <c r="AH174" s="33">
        <v>7.26</v>
      </c>
      <c r="AI174" s="33">
        <v>5.05</v>
      </c>
    </row>
    <row r="175" spans="2:35" ht="15.75" thickBot="1" x14ac:dyDescent="0.3">
      <c r="B175" s="25" t="s">
        <v>160</v>
      </c>
      <c r="C175" s="27">
        <v>45000</v>
      </c>
      <c r="D175" s="27">
        <v>160</v>
      </c>
      <c r="E175" s="28">
        <v>25.1</v>
      </c>
      <c r="F175" s="27" t="s">
        <v>130</v>
      </c>
      <c r="G175" s="27" t="s">
        <v>130</v>
      </c>
      <c r="H175" s="28">
        <v>11.52</v>
      </c>
      <c r="I175" s="28">
        <v>8.89</v>
      </c>
      <c r="J175" s="25" t="s">
        <v>160</v>
      </c>
      <c r="K175" s="27">
        <v>45000</v>
      </c>
      <c r="L175" s="27">
        <v>160</v>
      </c>
      <c r="M175" s="28">
        <v>25.03</v>
      </c>
      <c r="N175" s="27" t="s">
        <v>130</v>
      </c>
      <c r="O175" s="27" t="s">
        <v>130</v>
      </c>
      <c r="P175" s="28">
        <v>11.48</v>
      </c>
      <c r="Q175" s="28">
        <v>8.8699999999999992</v>
      </c>
      <c r="S175" s="85" t="s">
        <v>160</v>
      </c>
      <c r="T175" s="84">
        <v>45000</v>
      </c>
      <c r="U175" s="84">
        <v>160</v>
      </c>
      <c r="V175" s="86">
        <v>21.34</v>
      </c>
      <c r="W175" s="84" t="s">
        <v>130</v>
      </c>
      <c r="X175" s="84" t="s">
        <v>130</v>
      </c>
      <c r="Y175" s="86">
        <v>9.7899999999999991</v>
      </c>
      <c r="Z175" s="86">
        <v>7.56</v>
      </c>
      <c r="AB175" s="33" t="s">
        <v>160</v>
      </c>
      <c r="AC175" s="33">
        <v>45000</v>
      </c>
      <c r="AD175" s="33">
        <v>160</v>
      </c>
      <c r="AE175" s="33">
        <v>19.829999999999998</v>
      </c>
      <c r="AF175" s="33" t="s">
        <v>130</v>
      </c>
      <c r="AG175" s="33" t="s">
        <v>130</v>
      </c>
      <c r="AH175" s="33">
        <v>9.6300000000000008</v>
      </c>
      <c r="AI175" s="33">
        <v>7.43</v>
      </c>
    </row>
    <row r="177" spans="2:31" x14ac:dyDescent="0.25">
      <c r="B177" s="31" t="s">
        <v>161</v>
      </c>
      <c r="C177" s="10"/>
      <c r="D177" s="5">
        <v>17.440000000000001</v>
      </c>
      <c r="J177" s="31" t="s">
        <v>161</v>
      </c>
      <c r="K177" s="10"/>
      <c r="L177" s="5">
        <v>17.399999999999999</v>
      </c>
      <c r="T177" s="31" t="s">
        <v>161</v>
      </c>
      <c r="U177" s="10"/>
      <c r="V177" s="5">
        <v>14.83</v>
      </c>
      <c r="AC177" s="31" t="s">
        <v>161</v>
      </c>
      <c r="AD177" s="10"/>
      <c r="AE177" s="5">
        <v>10.42</v>
      </c>
    </row>
    <row r="178" spans="2:31" x14ac:dyDescent="0.25">
      <c r="B178" s="6" t="s">
        <v>162</v>
      </c>
      <c r="C178" s="11"/>
      <c r="D178" s="7">
        <v>23.76</v>
      </c>
      <c r="J178" s="6" t="s">
        <v>162</v>
      </c>
      <c r="K178" s="11"/>
      <c r="L178" s="7">
        <v>23.7</v>
      </c>
      <c r="T178" s="6" t="s">
        <v>162</v>
      </c>
      <c r="U178" s="11"/>
      <c r="V178" s="7">
        <v>20.2</v>
      </c>
      <c r="AC178" s="6" t="s">
        <v>162</v>
      </c>
      <c r="AD178" s="11"/>
      <c r="AE178" s="7">
        <v>17.829999999999998</v>
      </c>
    </row>
    <row r="179" spans="2:31" x14ac:dyDescent="0.25">
      <c r="B179" s="6" t="s">
        <v>163</v>
      </c>
      <c r="C179" s="11"/>
      <c r="D179" s="7"/>
      <c r="J179" s="6" t="s">
        <v>163</v>
      </c>
      <c r="K179" s="11"/>
      <c r="L179" s="7"/>
      <c r="T179" s="6" t="s">
        <v>163</v>
      </c>
      <c r="U179" s="11"/>
      <c r="V179" s="7"/>
      <c r="AC179" s="6" t="s">
        <v>163</v>
      </c>
      <c r="AD179" s="11"/>
      <c r="AE179" s="3"/>
    </row>
    <row r="180" spans="2:31" x14ac:dyDescent="0.25">
      <c r="B180" s="6" t="s">
        <v>164</v>
      </c>
      <c r="C180" s="11"/>
      <c r="D180" s="7">
        <v>25.49</v>
      </c>
      <c r="J180" s="6" t="s">
        <v>164</v>
      </c>
      <c r="K180" s="11"/>
      <c r="L180" s="7">
        <v>25.42</v>
      </c>
      <c r="T180" s="6" t="s">
        <v>164</v>
      </c>
      <c r="U180" s="11"/>
      <c r="V180" s="7">
        <v>21.67</v>
      </c>
      <c r="AC180" s="6" t="s">
        <v>99</v>
      </c>
      <c r="AD180" s="11"/>
      <c r="AE180" s="7">
        <v>10.59</v>
      </c>
    </row>
    <row r="181" spans="2:31" x14ac:dyDescent="0.25">
      <c r="B181" s="6" t="s">
        <v>175</v>
      </c>
      <c r="C181" s="11"/>
      <c r="D181" s="7"/>
      <c r="J181" s="6" t="s">
        <v>175</v>
      </c>
      <c r="K181" s="11"/>
      <c r="L181" s="7"/>
      <c r="T181" s="6" t="s">
        <v>175</v>
      </c>
      <c r="U181" s="11"/>
      <c r="V181" s="7"/>
      <c r="AC181" s="6" t="s">
        <v>170</v>
      </c>
      <c r="AD181" s="11"/>
      <c r="AE181" s="7">
        <v>15.07</v>
      </c>
    </row>
    <row r="182" spans="2:31" x14ac:dyDescent="0.25">
      <c r="B182" s="6" t="s">
        <v>165</v>
      </c>
      <c r="C182" s="11"/>
      <c r="D182" s="7">
        <v>4.7</v>
      </c>
      <c r="J182" s="6" t="s">
        <v>165</v>
      </c>
      <c r="K182" s="11"/>
      <c r="L182" s="7">
        <v>4.6900000000000004</v>
      </c>
      <c r="T182" s="6" t="s">
        <v>165</v>
      </c>
      <c r="U182" s="11"/>
      <c r="V182" s="7">
        <v>4</v>
      </c>
      <c r="AC182" s="6" t="s">
        <v>171</v>
      </c>
      <c r="AE182" s="7">
        <v>21.67</v>
      </c>
    </row>
    <row r="183" spans="2:31" x14ac:dyDescent="0.25">
      <c r="B183" s="6" t="s">
        <v>169</v>
      </c>
      <c r="C183" s="11"/>
      <c r="D183" s="7">
        <v>10.16</v>
      </c>
      <c r="J183" s="6" t="s">
        <v>169</v>
      </c>
      <c r="K183" s="11"/>
      <c r="L183" s="7">
        <v>10.14</v>
      </c>
      <c r="T183" s="6" t="s">
        <v>169</v>
      </c>
      <c r="U183" s="11"/>
      <c r="V183" s="7">
        <v>8.64</v>
      </c>
      <c r="AC183" s="6" t="s">
        <v>165</v>
      </c>
      <c r="AD183" s="11"/>
      <c r="AE183" s="7">
        <v>3.05</v>
      </c>
    </row>
    <row r="184" spans="2:31" x14ac:dyDescent="0.25">
      <c r="B184" s="6" t="s">
        <v>166</v>
      </c>
      <c r="C184" s="11"/>
      <c r="D184" s="7">
        <v>4.7</v>
      </c>
      <c r="J184" s="6" t="s">
        <v>166</v>
      </c>
      <c r="K184" s="11"/>
      <c r="L184" s="7">
        <v>4.6900000000000004</v>
      </c>
      <c r="T184" s="6" t="s">
        <v>166</v>
      </c>
      <c r="U184" s="11"/>
      <c r="V184" s="7">
        <v>4</v>
      </c>
      <c r="AC184" s="6" t="s">
        <v>169</v>
      </c>
      <c r="AD184" s="11"/>
      <c r="AE184" s="7">
        <v>6.63</v>
      </c>
    </row>
    <row r="185" spans="2:31" x14ac:dyDescent="0.25">
      <c r="B185" s="6" t="s">
        <v>320</v>
      </c>
      <c r="C185" s="11"/>
      <c r="D185" s="7">
        <v>9.67</v>
      </c>
      <c r="J185" s="6" t="s">
        <v>320</v>
      </c>
      <c r="K185" s="11"/>
      <c r="L185" s="7">
        <v>9.64</v>
      </c>
      <c r="T185" s="6" t="s">
        <v>320</v>
      </c>
      <c r="U185" s="11"/>
      <c r="V185" s="7">
        <v>8.2200000000000006</v>
      </c>
      <c r="AC185" s="6" t="s">
        <v>166</v>
      </c>
      <c r="AD185" s="11"/>
      <c r="AE185" s="7">
        <v>3.05</v>
      </c>
    </row>
    <row r="186" spans="2:31" x14ac:dyDescent="0.25">
      <c r="B186" s="9" t="s">
        <v>167</v>
      </c>
      <c r="C186" s="13"/>
      <c r="D186" s="14">
        <v>9.67</v>
      </c>
      <c r="J186" s="9" t="s">
        <v>167</v>
      </c>
      <c r="K186" s="13"/>
      <c r="L186" s="14">
        <v>9.64</v>
      </c>
      <c r="T186" s="9" t="s">
        <v>167</v>
      </c>
      <c r="U186" s="13"/>
      <c r="V186" s="14">
        <v>8.2200000000000006</v>
      </c>
      <c r="AC186" s="6" t="s">
        <v>320</v>
      </c>
      <c r="AD186" s="11"/>
      <c r="AE186" s="7">
        <v>6.31</v>
      </c>
    </row>
    <row r="187" spans="2:31" x14ac:dyDescent="0.25">
      <c r="AC187" s="9" t="s">
        <v>167</v>
      </c>
      <c r="AD187" s="13"/>
      <c r="AE187" s="14">
        <v>6.31</v>
      </c>
    </row>
    <row r="188" spans="2:31" ht="15" customHeight="1" x14ac:dyDescent="0.25"/>
    <row r="193" spans="6:6" ht="15" customHeight="1" x14ac:dyDescent="0.25"/>
    <row r="197" spans="6:6" ht="15" customHeight="1" x14ac:dyDescent="0.25"/>
    <row r="203" spans="6:6" x14ac:dyDescent="0.25">
      <c r="F203" s="30"/>
    </row>
    <row r="205" spans="6:6" x14ac:dyDescent="0.25">
      <c r="F205" s="30"/>
    </row>
    <row r="213" ht="15" customHeight="1" x14ac:dyDescent="0.25"/>
    <row r="216" ht="15" customHeight="1" x14ac:dyDescent="0.25"/>
    <row r="220" ht="15" customHeight="1" x14ac:dyDescent="0.25"/>
  </sheetData>
  <mergeCells count="28">
    <mergeCell ref="S153:Z153"/>
    <mergeCell ref="S157:Z157"/>
    <mergeCell ref="S162:Z162"/>
    <mergeCell ref="S165:Z165"/>
    <mergeCell ref="S169:Z169"/>
    <mergeCell ref="J157:Q157"/>
    <mergeCell ref="J162:Q162"/>
    <mergeCell ref="J165:Q165"/>
    <mergeCell ref="J169:Q169"/>
    <mergeCell ref="J142:Q142"/>
    <mergeCell ref="J146:Q146"/>
    <mergeCell ref="J150:Q150"/>
    <mergeCell ref="J153:Q153"/>
    <mergeCell ref="D137:I137"/>
    <mergeCell ref="B142:I142"/>
    <mergeCell ref="B146:I146"/>
    <mergeCell ref="L137:Q137"/>
    <mergeCell ref="B150:I150"/>
    <mergeCell ref="B169:I169"/>
    <mergeCell ref="B165:I165"/>
    <mergeCell ref="B162:I162"/>
    <mergeCell ref="B157:I157"/>
    <mergeCell ref="B153:I153"/>
    <mergeCell ref="AC137:AI137"/>
    <mergeCell ref="U137:Z137"/>
    <mergeCell ref="S142:Z142"/>
    <mergeCell ref="S146:Z146"/>
    <mergeCell ref="S150:Z150"/>
  </mergeCells>
  <pageMargins left="0.7" right="0.7" top="0.75" bottom="0.75" header="0.3" footer="0.3"/>
  <pageSetup scale="45" fitToHeight="3" orientation="portrait" r:id="rId1"/>
  <headerFooter>
    <oddHeader>&amp;RBase Rate Summary
Page &amp;P of &amp;N</oddHeader>
  </headerFooter>
  <rowBreaks count="1" manualBreakCount="1">
    <brk id="104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FF8A6-1DAC-4C88-8E6F-CC4680761D08}">
  <sheetPr>
    <pageSetUpPr fitToPage="1"/>
  </sheetPr>
  <dimension ref="B2:Y85"/>
  <sheetViews>
    <sheetView topLeftCell="A52" zoomScale="85" zoomScaleNormal="85" workbookViewId="0">
      <selection activeCell="C60" sqref="C60"/>
    </sheetView>
  </sheetViews>
  <sheetFormatPr defaultRowHeight="15" x14ac:dyDescent="0.25"/>
  <cols>
    <col min="1" max="1" width="6.28515625" customWidth="1"/>
    <col min="3" max="3" width="14.5703125" customWidth="1"/>
    <col min="4" max="4" width="12.7109375" customWidth="1"/>
    <col min="5" max="5" width="3.5703125" customWidth="1"/>
    <col min="6" max="6" width="4.28515625" customWidth="1"/>
    <col min="8" max="8" width="14.28515625" bestFit="1" customWidth="1"/>
    <col min="9" max="9" width="14.28515625" customWidth="1"/>
    <col min="10" max="10" width="3" customWidth="1"/>
    <col min="11" max="11" width="9.7109375" bestFit="1" customWidth="1"/>
    <col min="12" max="12" width="9.5703125" bestFit="1" customWidth="1"/>
    <col min="13" max="13" width="17.7109375" customWidth="1"/>
    <col min="14" max="14" width="3.85546875" customWidth="1"/>
    <col min="15" max="15" width="11.42578125" bestFit="1" customWidth="1"/>
    <col min="16" max="16" width="18.140625" bestFit="1" customWidth="1"/>
    <col min="17" max="17" width="11.7109375" customWidth="1"/>
    <col min="18" max="18" width="4.85546875" customWidth="1"/>
    <col min="19" max="19" width="14.85546875" customWidth="1"/>
    <col min="20" max="20" width="10.42578125" customWidth="1"/>
    <col min="22" max="22" width="4.7109375" customWidth="1"/>
    <col min="23" max="23" width="10.5703125" customWidth="1"/>
  </cols>
  <sheetData>
    <row r="2" spans="2:25" x14ac:dyDescent="0.25">
      <c r="B2" s="4" t="s">
        <v>0</v>
      </c>
      <c r="C2" s="10" t="s">
        <v>261</v>
      </c>
      <c r="D2" s="5"/>
      <c r="F2" s="31"/>
      <c r="G2" s="91" t="s">
        <v>3</v>
      </c>
      <c r="H2" s="10" t="s">
        <v>52</v>
      </c>
      <c r="I2" s="5"/>
      <c r="K2" s="4" t="s">
        <v>4</v>
      </c>
      <c r="L2" s="10" t="s">
        <v>5</v>
      </c>
      <c r="M2" s="5"/>
      <c r="O2" s="4" t="s">
        <v>15</v>
      </c>
      <c r="P2" s="10" t="s">
        <v>51</v>
      </c>
      <c r="Q2" s="5"/>
      <c r="S2" s="4" t="s">
        <v>40</v>
      </c>
      <c r="T2" s="10"/>
      <c r="U2" s="5"/>
      <c r="W2" s="4" t="s">
        <v>48</v>
      </c>
      <c r="X2" s="10" t="s">
        <v>262</v>
      </c>
      <c r="Y2" s="5"/>
    </row>
    <row r="3" spans="2:25" x14ac:dyDescent="0.25">
      <c r="B3" s="6" t="s">
        <v>7</v>
      </c>
      <c r="C3" s="11"/>
      <c r="D3" s="7"/>
      <c r="F3" s="6"/>
      <c r="G3" s="11" t="s">
        <v>8</v>
      </c>
      <c r="H3" s="11"/>
      <c r="I3" s="7"/>
      <c r="K3" s="111" t="s">
        <v>11</v>
      </c>
      <c r="L3" s="112"/>
      <c r="M3" s="113"/>
      <c r="O3" s="6" t="s">
        <v>8</v>
      </c>
      <c r="P3" s="11"/>
      <c r="Q3" s="7"/>
      <c r="S3" s="16">
        <v>42736</v>
      </c>
      <c r="T3" s="11" t="s">
        <v>45</v>
      </c>
      <c r="U3" s="7"/>
      <c r="W3" s="6" t="s">
        <v>50</v>
      </c>
      <c r="X3" s="11"/>
      <c r="Y3" s="7"/>
    </row>
    <row r="4" spans="2:25" x14ac:dyDescent="0.25">
      <c r="B4" s="6" t="s">
        <v>1</v>
      </c>
      <c r="C4" s="11" t="s">
        <v>2</v>
      </c>
      <c r="D4" s="7" t="s">
        <v>185</v>
      </c>
      <c r="F4" s="6"/>
      <c r="G4" s="11" t="s">
        <v>1</v>
      </c>
      <c r="H4" s="11" t="s">
        <v>2</v>
      </c>
      <c r="I4" s="7" t="s">
        <v>185</v>
      </c>
      <c r="K4" s="6" t="s">
        <v>1</v>
      </c>
      <c r="L4" s="11" t="s">
        <v>2</v>
      </c>
      <c r="M4" s="7"/>
      <c r="O4" s="6" t="s">
        <v>1</v>
      </c>
      <c r="P4" s="11" t="s">
        <v>2</v>
      </c>
      <c r="Q4" s="7"/>
      <c r="S4" s="18">
        <v>2.3552</v>
      </c>
      <c r="T4" s="11" t="s">
        <v>43</v>
      </c>
      <c r="U4" s="7"/>
      <c r="W4" s="16">
        <v>41091</v>
      </c>
      <c r="X4" s="11" t="s">
        <v>332</v>
      </c>
      <c r="Y4" s="7"/>
    </row>
    <row r="5" spans="2:25" x14ac:dyDescent="0.25">
      <c r="B5" s="90"/>
      <c r="C5" s="12"/>
      <c r="D5" s="8"/>
      <c r="E5" s="1"/>
      <c r="F5" s="6"/>
      <c r="G5" s="11">
        <v>3.6080000000000001E-2</v>
      </c>
      <c r="H5" s="12">
        <v>42186</v>
      </c>
      <c r="I5" s="8" t="s">
        <v>203</v>
      </c>
      <c r="K5" s="6"/>
      <c r="L5" s="12">
        <v>42036</v>
      </c>
      <c r="M5" s="7" t="s">
        <v>236</v>
      </c>
      <c r="O5" s="6"/>
      <c r="P5" s="76"/>
      <c r="Q5" s="3"/>
      <c r="S5" s="6"/>
      <c r="T5" s="11" t="s">
        <v>44</v>
      </c>
      <c r="U5" s="7"/>
      <c r="W5" s="6">
        <v>0.25</v>
      </c>
      <c r="X5" s="11" t="s">
        <v>41</v>
      </c>
      <c r="Y5" s="7"/>
    </row>
    <row r="6" spans="2:25" x14ac:dyDescent="0.25">
      <c r="B6" s="90"/>
      <c r="C6" s="12"/>
      <c r="D6" s="8"/>
      <c r="E6" s="1"/>
      <c r="F6" s="6"/>
      <c r="G6" s="11">
        <v>4.5519999999999998E-2</v>
      </c>
      <c r="H6" s="12">
        <v>42278</v>
      </c>
      <c r="I6" s="8" t="s">
        <v>204</v>
      </c>
      <c r="K6" s="6">
        <v>4.4999999999999999E-4</v>
      </c>
      <c r="L6" s="11" t="s">
        <v>6</v>
      </c>
      <c r="M6" s="7"/>
      <c r="O6" s="6">
        <v>1.74E-3</v>
      </c>
      <c r="P6" s="76">
        <v>42036</v>
      </c>
      <c r="Q6" s="3" t="s">
        <v>252</v>
      </c>
      <c r="S6" s="16"/>
      <c r="T6" s="11"/>
      <c r="U6" s="7"/>
      <c r="W6" s="6">
        <v>0.78</v>
      </c>
      <c r="X6" s="11" t="s">
        <v>30</v>
      </c>
      <c r="Y6" s="7"/>
    </row>
    <row r="7" spans="2:25" x14ac:dyDescent="0.25">
      <c r="B7" s="90"/>
      <c r="C7" s="12"/>
      <c r="D7" s="8"/>
      <c r="E7" s="1"/>
      <c r="F7" s="6"/>
      <c r="G7" s="11">
        <v>4.5519999999999998E-2</v>
      </c>
      <c r="H7" s="12">
        <v>42370</v>
      </c>
      <c r="I7" s="8" t="s">
        <v>205</v>
      </c>
      <c r="K7" s="6">
        <v>7.3999999999999999E-4</v>
      </c>
      <c r="L7" s="11" t="s">
        <v>9</v>
      </c>
      <c r="M7" s="7"/>
      <c r="O7" s="6">
        <v>1.266E-3</v>
      </c>
      <c r="P7" s="76">
        <v>42370</v>
      </c>
      <c r="Q7" s="3" t="s">
        <v>251</v>
      </c>
      <c r="S7" s="18"/>
      <c r="T7" s="11"/>
      <c r="U7" s="7"/>
      <c r="W7" s="6">
        <v>20.39</v>
      </c>
      <c r="X7" s="11" t="s">
        <v>12</v>
      </c>
      <c r="Y7" s="7"/>
    </row>
    <row r="8" spans="2:25" x14ac:dyDescent="0.25">
      <c r="B8" s="90"/>
      <c r="C8" s="12"/>
      <c r="D8" s="8"/>
      <c r="E8" s="1"/>
      <c r="F8" s="6"/>
      <c r="G8" s="11">
        <v>4.5519999999999998E-2</v>
      </c>
      <c r="H8" s="12">
        <v>42461</v>
      </c>
      <c r="I8" s="8" t="s">
        <v>206</v>
      </c>
      <c r="K8" s="6">
        <v>0.18856000000000001</v>
      </c>
      <c r="L8" s="11" t="s">
        <v>12</v>
      </c>
      <c r="M8" s="7"/>
      <c r="O8" s="6">
        <v>1.722E-3</v>
      </c>
      <c r="P8" s="76">
        <v>42767</v>
      </c>
      <c r="Q8" s="3" t="s">
        <v>250</v>
      </c>
      <c r="S8" s="6"/>
      <c r="T8" s="11"/>
      <c r="U8" s="7"/>
      <c r="W8" s="6">
        <v>4.0000000000000002E-4</v>
      </c>
      <c r="X8" s="11" t="s">
        <v>49</v>
      </c>
      <c r="Y8" s="7"/>
    </row>
    <row r="9" spans="2:25" x14ac:dyDescent="0.25">
      <c r="B9" s="90">
        <v>2.1600000000000001E-2</v>
      </c>
      <c r="C9" s="12">
        <v>41640</v>
      </c>
      <c r="D9" s="8" t="s">
        <v>333</v>
      </c>
      <c r="E9" s="1"/>
      <c r="F9" s="6"/>
      <c r="G9" s="92">
        <v>3.6200000000000003E-2</v>
      </c>
      <c r="H9" s="12">
        <v>42552</v>
      </c>
      <c r="I9" s="8" t="s">
        <v>207</v>
      </c>
      <c r="K9" s="6">
        <v>0.13408</v>
      </c>
      <c r="L9" s="11" t="s">
        <v>10</v>
      </c>
      <c r="M9" s="7"/>
      <c r="O9" s="6">
        <v>3.052E-3</v>
      </c>
      <c r="P9" s="76">
        <v>43101</v>
      </c>
      <c r="Q9" s="3" t="s">
        <v>249</v>
      </c>
      <c r="S9" s="6"/>
      <c r="T9" s="11"/>
      <c r="U9" s="7"/>
      <c r="W9" s="6">
        <v>0.34</v>
      </c>
      <c r="X9" s="11" t="s">
        <v>26</v>
      </c>
      <c r="Y9" s="7"/>
    </row>
    <row r="10" spans="2:25" x14ac:dyDescent="0.25">
      <c r="B10" s="90">
        <v>2.2599999999999999E-2</v>
      </c>
      <c r="C10" s="12">
        <v>42186</v>
      </c>
      <c r="D10" s="8" t="s">
        <v>186</v>
      </c>
      <c r="E10" s="1"/>
      <c r="F10" s="6"/>
      <c r="G10" s="11">
        <v>4.0189999999999997E-2</v>
      </c>
      <c r="H10" s="12">
        <v>42644</v>
      </c>
      <c r="I10" s="8" t="s">
        <v>208</v>
      </c>
      <c r="K10" s="6"/>
      <c r="L10" s="12">
        <v>42370</v>
      </c>
      <c r="M10" s="7" t="s">
        <v>237</v>
      </c>
      <c r="O10" s="6">
        <v>2.0690000000000001E-3</v>
      </c>
      <c r="P10" s="76">
        <v>43466</v>
      </c>
      <c r="Q10" s="7" t="s">
        <v>245</v>
      </c>
      <c r="S10" s="16">
        <v>43711</v>
      </c>
      <c r="T10" s="11" t="s">
        <v>174</v>
      </c>
      <c r="U10" s="7"/>
      <c r="W10" s="6">
        <v>0.78</v>
      </c>
      <c r="X10" s="11" t="s">
        <v>31</v>
      </c>
      <c r="Y10" s="7"/>
    </row>
    <row r="11" spans="2:25" x14ac:dyDescent="0.25">
      <c r="B11" s="90">
        <v>2.5399999999999999E-2</v>
      </c>
      <c r="C11" s="12">
        <v>42401</v>
      </c>
      <c r="D11" s="8" t="s">
        <v>188</v>
      </c>
      <c r="E11" s="1"/>
      <c r="F11" s="6"/>
      <c r="G11" s="11">
        <v>3.3349999999999998E-2</v>
      </c>
      <c r="H11" s="12">
        <v>42736</v>
      </c>
      <c r="I11" s="8" t="s">
        <v>209</v>
      </c>
      <c r="K11" s="6">
        <v>4.0000000000000002E-4</v>
      </c>
      <c r="L11" s="11" t="s">
        <v>6</v>
      </c>
      <c r="M11" s="7"/>
      <c r="O11" s="6">
        <v>2.8600000000000001E-3</v>
      </c>
      <c r="P11" s="76">
        <v>43831</v>
      </c>
      <c r="Q11" s="7" t="s">
        <v>246</v>
      </c>
      <c r="S11" s="18">
        <v>-3.7523</v>
      </c>
      <c r="T11" s="11" t="s">
        <v>43</v>
      </c>
      <c r="U11" s="7"/>
      <c r="W11" s="16">
        <v>41487</v>
      </c>
      <c r="X11" s="11" t="s">
        <v>176</v>
      </c>
      <c r="Y11" s="7"/>
    </row>
    <row r="12" spans="2:25" x14ac:dyDescent="0.25">
      <c r="B12" s="90">
        <v>3.1800000000000002E-2</v>
      </c>
      <c r="C12" s="12">
        <v>42552</v>
      </c>
      <c r="D12" s="8" t="s">
        <v>187</v>
      </c>
      <c r="E12" s="1"/>
      <c r="F12" s="6"/>
      <c r="G12" s="11">
        <v>3.9969999999999999E-2</v>
      </c>
      <c r="H12" s="12">
        <v>42826</v>
      </c>
      <c r="I12" s="8" t="s">
        <v>210</v>
      </c>
      <c r="K12" s="6">
        <v>5.0000000000000001E-4</v>
      </c>
      <c r="L12" s="11" t="s">
        <v>9</v>
      </c>
      <c r="M12" s="7"/>
      <c r="O12" s="6">
        <v>3.6549999999999998E-3</v>
      </c>
      <c r="P12" s="76">
        <v>44197</v>
      </c>
      <c r="Q12" s="7" t="s">
        <v>247</v>
      </c>
      <c r="S12" s="6"/>
      <c r="T12" s="11" t="s">
        <v>44</v>
      </c>
      <c r="U12" s="7"/>
      <c r="W12" s="6">
        <v>0.28000000000000003</v>
      </c>
      <c r="X12" s="11" t="s">
        <v>41</v>
      </c>
      <c r="Y12" s="7"/>
    </row>
    <row r="13" spans="2:25" x14ac:dyDescent="0.25">
      <c r="B13" s="90">
        <v>2.6200000000000001E-2</v>
      </c>
      <c r="C13" s="12">
        <v>42917</v>
      </c>
      <c r="D13" s="8" t="s">
        <v>189</v>
      </c>
      <c r="E13" s="1"/>
      <c r="F13" s="6"/>
      <c r="G13" s="11">
        <v>3.143E-2</v>
      </c>
      <c r="H13" s="12">
        <v>42917</v>
      </c>
      <c r="I13" s="8" t="s">
        <v>211</v>
      </c>
      <c r="K13" s="6">
        <v>0.15553</v>
      </c>
      <c r="L13" s="11" t="s">
        <v>12</v>
      </c>
      <c r="M13" s="7"/>
      <c r="O13" s="6">
        <v>5.0720000000000001E-3</v>
      </c>
      <c r="P13" s="76">
        <v>44593</v>
      </c>
      <c r="Q13" s="7" t="s">
        <v>248</v>
      </c>
      <c r="S13" s="16">
        <v>43748</v>
      </c>
      <c r="T13" s="11" t="s">
        <v>34</v>
      </c>
      <c r="U13" s="7"/>
      <c r="W13" s="6">
        <v>0.9</v>
      </c>
      <c r="X13" s="11" t="s">
        <v>30</v>
      </c>
      <c r="Y13" s="7"/>
    </row>
    <row r="14" spans="2:25" x14ac:dyDescent="0.25">
      <c r="B14" s="90">
        <v>2.8500000000000001E-2</v>
      </c>
      <c r="C14" s="12">
        <v>43101</v>
      </c>
      <c r="D14" s="8" t="s">
        <v>190</v>
      </c>
      <c r="E14" s="1"/>
      <c r="F14" s="6"/>
      <c r="G14" s="11">
        <v>4.052E-2</v>
      </c>
      <c r="H14" s="12">
        <v>43009</v>
      </c>
      <c r="I14" s="8" t="s">
        <v>216</v>
      </c>
      <c r="K14" s="6">
        <v>8.8590000000000002E-2</v>
      </c>
      <c r="L14" s="11" t="s">
        <v>10</v>
      </c>
      <c r="M14" s="7"/>
      <c r="O14" s="6">
        <v>8.7220000000000006E-3</v>
      </c>
      <c r="P14" s="76">
        <v>45177</v>
      </c>
      <c r="Q14" s="7" t="s">
        <v>266</v>
      </c>
      <c r="S14" s="6" t="s">
        <v>42</v>
      </c>
      <c r="T14" s="11" t="s">
        <v>46</v>
      </c>
      <c r="U14" s="7"/>
      <c r="W14" s="6">
        <v>23.5</v>
      </c>
      <c r="X14" s="11" t="s">
        <v>12</v>
      </c>
      <c r="Y14" s="7"/>
    </row>
    <row r="15" spans="2:25" x14ac:dyDescent="0.25">
      <c r="B15" s="90">
        <v>2.52E-2</v>
      </c>
      <c r="C15" s="12">
        <v>43282</v>
      </c>
      <c r="D15" s="8" t="s">
        <v>191</v>
      </c>
      <c r="E15" s="1"/>
      <c r="F15" s="6"/>
      <c r="G15" s="92">
        <v>4.0800000000000003E-2</v>
      </c>
      <c r="H15" s="12">
        <v>43101</v>
      </c>
      <c r="I15" s="8" t="s">
        <v>212</v>
      </c>
      <c r="K15" s="6"/>
      <c r="L15" s="12">
        <v>42736</v>
      </c>
      <c r="M15" s="7" t="s">
        <v>238</v>
      </c>
      <c r="O15" s="6">
        <v>8.3149999999999995E-3</v>
      </c>
      <c r="P15" s="76">
        <v>45323</v>
      </c>
      <c r="Q15" s="7" t="s">
        <v>271</v>
      </c>
      <c r="S15" s="17">
        <v>-16.79</v>
      </c>
      <c r="T15" s="11" t="s">
        <v>41</v>
      </c>
      <c r="U15" s="7"/>
      <c r="W15" s="6">
        <v>4.4999999999999999E-4</v>
      </c>
      <c r="X15" s="11" t="s">
        <v>49</v>
      </c>
      <c r="Y15" s="7"/>
    </row>
    <row r="16" spans="2:25" x14ac:dyDescent="0.25">
      <c r="B16" s="90">
        <v>2.3799999999999998E-2</v>
      </c>
      <c r="C16" s="12">
        <v>43466</v>
      </c>
      <c r="D16" s="8" t="s">
        <v>192</v>
      </c>
      <c r="E16" s="1"/>
      <c r="F16" s="6"/>
      <c r="G16" s="11">
        <v>3.4840000000000003E-2</v>
      </c>
      <c r="H16" s="12">
        <v>43191</v>
      </c>
      <c r="I16" s="8" t="s">
        <v>215</v>
      </c>
      <c r="K16" s="6">
        <v>5.6999999999999998E-4</v>
      </c>
      <c r="L16" s="11" t="s">
        <v>6</v>
      </c>
      <c r="M16" s="7"/>
      <c r="O16" s="6">
        <v>1.0181000000000001E-2</v>
      </c>
      <c r="P16" s="76">
        <v>45658</v>
      </c>
      <c r="Q16" s="7" t="s">
        <v>288</v>
      </c>
      <c r="S16" s="17">
        <v>-34.380000000000003</v>
      </c>
      <c r="T16" s="11" t="s">
        <v>30</v>
      </c>
      <c r="U16" s="7"/>
      <c r="W16" s="6">
        <v>0.39</v>
      </c>
      <c r="X16" s="11" t="s">
        <v>26</v>
      </c>
      <c r="Y16" s="7"/>
    </row>
    <row r="17" spans="2:25" x14ac:dyDescent="0.25">
      <c r="B17" s="90">
        <v>1.77E-2</v>
      </c>
      <c r="C17" s="12">
        <v>43647</v>
      </c>
      <c r="D17" s="8" t="s">
        <v>193</v>
      </c>
      <c r="E17" s="1"/>
      <c r="F17" s="6"/>
      <c r="G17" s="11">
        <v>2.9909999999999999E-2</v>
      </c>
      <c r="H17" s="12">
        <v>43282</v>
      </c>
      <c r="I17" s="8" t="s">
        <v>213</v>
      </c>
      <c r="K17" s="6">
        <v>6.7000000000000002E-4</v>
      </c>
      <c r="L17" s="11" t="s">
        <v>9</v>
      </c>
      <c r="M17" s="7"/>
      <c r="O17" s="77">
        <v>0</v>
      </c>
      <c r="P17" s="76">
        <v>45738</v>
      </c>
      <c r="Q17" s="7" t="s">
        <v>288</v>
      </c>
      <c r="S17" s="17">
        <v>-910.29</v>
      </c>
      <c r="T17" s="11" t="s">
        <v>12</v>
      </c>
      <c r="U17" s="7"/>
      <c r="W17" s="6">
        <v>0.9</v>
      </c>
      <c r="X17" s="11" t="s">
        <v>31</v>
      </c>
      <c r="Y17" s="7"/>
    </row>
    <row r="18" spans="2:25" x14ac:dyDescent="0.25">
      <c r="B18" s="90">
        <v>1.8200000000000001E-2</v>
      </c>
      <c r="C18" s="12">
        <v>43831</v>
      </c>
      <c r="D18" s="8" t="s">
        <v>194</v>
      </c>
      <c r="E18" s="1"/>
      <c r="F18" s="6"/>
      <c r="G18" s="11">
        <v>3.4259999999999999E-2</v>
      </c>
      <c r="H18" s="12">
        <v>43374</v>
      </c>
      <c r="I18" s="8" t="s">
        <v>214</v>
      </c>
      <c r="K18" s="6">
        <v>0.22639999999999999</v>
      </c>
      <c r="L18" s="11" t="s">
        <v>12</v>
      </c>
      <c r="M18" s="7"/>
      <c r="O18" s="77">
        <v>1.0820000000000001E-3</v>
      </c>
      <c r="P18" s="76">
        <v>45778</v>
      </c>
      <c r="Q18" s="7" t="s">
        <v>288</v>
      </c>
      <c r="S18" s="17">
        <v>-32229.75</v>
      </c>
      <c r="T18" s="11" t="s">
        <v>10</v>
      </c>
      <c r="U18" s="7"/>
      <c r="W18" s="6"/>
      <c r="X18" s="11"/>
      <c r="Y18" s="7"/>
    </row>
    <row r="19" spans="2:25" x14ac:dyDescent="0.25">
      <c r="B19" s="90">
        <v>1.9800000000000002E-2</v>
      </c>
      <c r="C19" s="12">
        <v>44013</v>
      </c>
      <c r="D19" s="8" t="s">
        <v>195</v>
      </c>
      <c r="E19" s="1"/>
      <c r="F19" s="6"/>
      <c r="G19" s="11">
        <v>3.7719999999999997E-2</v>
      </c>
      <c r="H19" s="12">
        <v>43466</v>
      </c>
      <c r="I19" s="8" t="s">
        <v>217</v>
      </c>
      <c r="K19" s="6">
        <v>0.12978000000000001</v>
      </c>
      <c r="L19" s="11" t="s">
        <v>10</v>
      </c>
      <c r="M19" s="7"/>
      <c r="O19" s="9">
        <v>1.2869999999999999E-3</v>
      </c>
      <c r="P19" s="78">
        <v>46023</v>
      </c>
      <c r="Q19" s="14" t="s">
        <v>336</v>
      </c>
      <c r="S19" s="17">
        <v>-11.4</v>
      </c>
      <c r="T19" s="11" t="s">
        <v>26</v>
      </c>
      <c r="U19" s="7"/>
      <c r="W19" s="16">
        <v>43009</v>
      </c>
      <c r="X19" s="11" t="s">
        <v>177</v>
      </c>
      <c r="Y19" s="7"/>
    </row>
    <row r="20" spans="2:25" x14ac:dyDescent="0.25">
      <c r="B20" s="90">
        <v>1.95E-2</v>
      </c>
      <c r="C20" s="12">
        <v>44197</v>
      </c>
      <c r="D20" s="8" t="s">
        <v>196</v>
      </c>
      <c r="E20" s="1"/>
      <c r="F20" s="6"/>
      <c r="G20" s="92">
        <v>3.8100000000000002E-2</v>
      </c>
      <c r="H20" s="12">
        <v>43556</v>
      </c>
      <c r="I20" s="8" t="s">
        <v>218</v>
      </c>
      <c r="K20" s="6"/>
      <c r="L20" s="12">
        <v>43101</v>
      </c>
      <c r="M20" s="7" t="s">
        <v>239</v>
      </c>
      <c r="S20" s="17">
        <v>-32.020000000000003</v>
      </c>
      <c r="T20" s="11" t="s">
        <v>31</v>
      </c>
      <c r="U20" s="7"/>
      <c r="W20" s="6">
        <v>0.31</v>
      </c>
      <c r="X20" s="11" t="s">
        <v>41</v>
      </c>
      <c r="Y20" s="7"/>
    </row>
    <row r="21" spans="2:25" x14ac:dyDescent="0.25">
      <c r="B21" s="90">
        <v>2.75E-2</v>
      </c>
      <c r="C21" s="12">
        <v>44378</v>
      </c>
      <c r="D21" s="8" t="s">
        <v>197</v>
      </c>
      <c r="E21" s="1"/>
      <c r="F21" s="6"/>
      <c r="G21" s="11">
        <v>4.0989999999999999E-2</v>
      </c>
      <c r="H21" s="12">
        <v>43647</v>
      </c>
      <c r="I21" s="8" t="s">
        <v>219</v>
      </c>
      <c r="K21" s="6">
        <v>6.8000000000000005E-4</v>
      </c>
      <c r="L21" s="11" t="s">
        <v>6</v>
      </c>
      <c r="M21" s="7"/>
      <c r="O21" s="4" t="s">
        <v>34</v>
      </c>
      <c r="P21" s="10" t="s">
        <v>39</v>
      </c>
      <c r="Q21" s="5"/>
      <c r="S21" s="6"/>
      <c r="T21" s="11"/>
      <c r="U21" s="7"/>
      <c r="W21" s="19">
        <v>1</v>
      </c>
      <c r="X21" s="11" t="s">
        <v>30</v>
      </c>
      <c r="Y21" s="7"/>
    </row>
    <row r="22" spans="2:25" x14ac:dyDescent="0.25">
      <c r="B22" s="90">
        <v>2.75E-2</v>
      </c>
      <c r="C22" s="12">
        <v>44562</v>
      </c>
      <c r="D22" s="8" t="s">
        <v>198</v>
      </c>
      <c r="E22" s="1"/>
      <c r="F22" s="6"/>
      <c r="G22" s="11">
        <v>3.9129999999999998E-2</v>
      </c>
      <c r="H22" s="12">
        <v>43739</v>
      </c>
      <c r="I22" s="8" t="s">
        <v>220</v>
      </c>
      <c r="K22" s="6">
        <v>5.2999999999999998E-4</v>
      </c>
      <c r="L22" s="11" t="s">
        <v>9</v>
      </c>
      <c r="M22" s="7"/>
      <c r="O22" s="6" t="s">
        <v>1</v>
      </c>
      <c r="P22" s="11" t="s">
        <v>17</v>
      </c>
      <c r="Q22" s="7"/>
      <c r="S22" s="16">
        <v>44166</v>
      </c>
      <c r="T22" s="11" t="s">
        <v>53</v>
      </c>
      <c r="U22" s="7"/>
      <c r="W22" s="6">
        <v>26.09</v>
      </c>
      <c r="X22" s="11" t="s">
        <v>12</v>
      </c>
      <c r="Y22" s="7"/>
    </row>
    <row r="23" spans="2:25" x14ac:dyDescent="0.25">
      <c r="B23" s="90">
        <v>2.2599999999999999E-2</v>
      </c>
      <c r="C23" s="12">
        <v>44743</v>
      </c>
      <c r="D23" s="8" t="s">
        <v>201</v>
      </c>
      <c r="E23" s="1"/>
      <c r="F23" s="6"/>
      <c r="G23" s="11">
        <v>3.6740000000000002E-2</v>
      </c>
      <c r="H23" s="12">
        <v>43831</v>
      </c>
      <c r="I23" s="8" t="s">
        <v>221</v>
      </c>
      <c r="K23" s="6">
        <v>0.15089</v>
      </c>
      <c r="L23" s="11" t="s">
        <v>12</v>
      </c>
      <c r="M23" s="7"/>
      <c r="O23" s="16">
        <v>42186</v>
      </c>
      <c r="P23" s="11" t="s">
        <v>179</v>
      </c>
      <c r="Q23" s="7"/>
      <c r="S23" s="6" t="s">
        <v>42</v>
      </c>
      <c r="T23" s="11" t="s">
        <v>47</v>
      </c>
      <c r="U23" s="7"/>
      <c r="W23" s="6">
        <v>5.0000000000000001E-4</v>
      </c>
      <c r="X23" s="11" t="s">
        <v>10</v>
      </c>
      <c r="Y23" s="7"/>
    </row>
    <row r="24" spans="2:25" x14ac:dyDescent="0.25">
      <c r="B24" s="90">
        <v>2.4299999999999999E-2</v>
      </c>
      <c r="C24" s="12">
        <v>44927</v>
      </c>
      <c r="D24" s="8" t="s">
        <v>199</v>
      </c>
      <c r="E24" s="1"/>
      <c r="F24" s="6"/>
      <c r="G24" s="11">
        <v>3.7139999999999999E-2</v>
      </c>
      <c r="H24" s="12">
        <v>43922</v>
      </c>
      <c r="I24" s="8" t="s">
        <v>222</v>
      </c>
      <c r="K24" s="6">
        <v>0.18095</v>
      </c>
      <c r="L24" s="11" t="s">
        <v>10</v>
      </c>
      <c r="M24" s="7"/>
      <c r="O24" s="6">
        <v>1.5900000000000001E-3</v>
      </c>
      <c r="P24" s="11" t="s">
        <v>35</v>
      </c>
      <c r="Q24" s="7"/>
      <c r="S24" s="17">
        <v>-39.299999999999997</v>
      </c>
      <c r="T24" s="11" t="s">
        <v>41</v>
      </c>
      <c r="U24" s="7"/>
      <c r="W24" s="6">
        <v>4.4999999999999999E-4</v>
      </c>
      <c r="X24" s="11" t="s">
        <v>49</v>
      </c>
      <c r="Y24" s="7"/>
    </row>
    <row r="25" spans="2:25" x14ac:dyDescent="0.25">
      <c r="B25" s="90">
        <v>2.1000000000000001E-2</v>
      </c>
      <c r="C25" s="12">
        <v>45108</v>
      </c>
      <c r="D25" s="8" t="s">
        <v>200</v>
      </c>
      <c r="E25" s="1"/>
      <c r="F25" s="6"/>
      <c r="G25" s="11">
        <v>3.4520000000000002E-2</v>
      </c>
      <c r="H25" s="12">
        <v>44013</v>
      </c>
      <c r="I25" s="8" t="s">
        <v>223</v>
      </c>
      <c r="K25" s="6"/>
      <c r="L25" s="12">
        <v>43466</v>
      </c>
      <c r="M25" s="7" t="s">
        <v>240</v>
      </c>
      <c r="O25" s="6">
        <v>1.9499999999999999E-3</v>
      </c>
      <c r="P25" s="11" t="s">
        <v>36</v>
      </c>
      <c r="Q25" s="7"/>
      <c r="S25" s="17">
        <v>-79.44</v>
      </c>
      <c r="T25" s="11" t="s">
        <v>30</v>
      </c>
      <c r="U25" s="7"/>
      <c r="W25" s="6">
        <v>0.43</v>
      </c>
      <c r="X25" s="11" t="s">
        <v>26</v>
      </c>
      <c r="Y25" s="7"/>
    </row>
    <row r="26" spans="2:25" x14ac:dyDescent="0.25">
      <c r="B26" s="90">
        <v>2.1499999999999998E-2</v>
      </c>
      <c r="C26" s="12">
        <v>45109</v>
      </c>
      <c r="D26" s="8" t="s">
        <v>202</v>
      </c>
      <c r="E26" s="1"/>
      <c r="F26" s="6"/>
      <c r="G26" s="11">
        <v>3.1539999999999999E-2</v>
      </c>
      <c r="H26" s="12">
        <v>44105</v>
      </c>
      <c r="I26" s="8" t="s">
        <v>224</v>
      </c>
      <c r="K26" s="6">
        <v>7.6999999999999996E-4</v>
      </c>
      <c r="L26" s="11" t="s">
        <v>6</v>
      </c>
      <c r="M26" s="7"/>
      <c r="O26" s="6">
        <v>0.63</v>
      </c>
      <c r="P26" s="11" t="s">
        <v>37</v>
      </c>
      <c r="Q26" s="7"/>
      <c r="S26" s="17">
        <v>-2018.79</v>
      </c>
      <c r="T26" s="11" t="s">
        <v>12</v>
      </c>
      <c r="U26" s="7"/>
      <c r="W26" s="19">
        <v>1</v>
      </c>
      <c r="X26" s="11" t="s">
        <v>31</v>
      </c>
      <c r="Y26" s="7"/>
    </row>
    <row r="27" spans="2:25" x14ac:dyDescent="0.25">
      <c r="B27" s="90">
        <v>2.2800000000000001E-2</v>
      </c>
      <c r="C27" s="12">
        <v>45292</v>
      </c>
      <c r="D27" s="8" t="s">
        <v>270</v>
      </c>
      <c r="E27" s="1"/>
      <c r="F27" s="6"/>
      <c r="G27" s="11">
        <v>3.5009999999999999E-2</v>
      </c>
      <c r="H27" s="12">
        <v>44197</v>
      </c>
      <c r="I27" s="8" t="s">
        <v>225</v>
      </c>
      <c r="K27" s="6">
        <v>6.4000000000000005E-4</v>
      </c>
      <c r="L27" s="11" t="s">
        <v>9</v>
      </c>
      <c r="M27" s="7"/>
      <c r="O27" s="6">
        <v>0.42</v>
      </c>
      <c r="P27" s="11" t="s">
        <v>38</v>
      </c>
      <c r="Q27" s="7"/>
      <c r="S27" s="17">
        <v>-67398.179999999993</v>
      </c>
      <c r="T27" s="11" t="s">
        <v>10</v>
      </c>
      <c r="U27" s="7"/>
      <c r="W27" s="6"/>
      <c r="X27" s="11"/>
      <c r="Y27" s="7"/>
    </row>
    <row r="28" spans="2:25" x14ac:dyDescent="0.25">
      <c r="B28" s="90">
        <v>3.0300000000000001E-2</v>
      </c>
      <c r="C28" s="12">
        <v>45474</v>
      </c>
      <c r="D28" s="8" t="s">
        <v>281</v>
      </c>
      <c r="E28" s="1"/>
      <c r="F28" s="6"/>
      <c r="G28" s="11">
        <v>3.5549999999999998E-2</v>
      </c>
      <c r="H28" s="12">
        <v>44287</v>
      </c>
      <c r="I28" s="8" t="s">
        <v>226</v>
      </c>
      <c r="K28" s="6">
        <v>0.12445000000000001</v>
      </c>
      <c r="L28" s="11" t="s">
        <v>12</v>
      </c>
      <c r="M28" s="7"/>
      <c r="O28" s="16">
        <v>42370</v>
      </c>
      <c r="P28" s="11" t="s">
        <v>180</v>
      </c>
      <c r="Q28" s="7"/>
      <c r="S28" s="17">
        <v>-23.91</v>
      </c>
      <c r="T28" s="11" t="s">
        <v>26</v>
      </c>
      <c r="U28" s="7"/>
      <c r="W28" s="16">
        <v>44209</v>
      </c>
      <c r="X28" s="11" t="s">
        <v>178</v>
      </c>
      <c r="Y28" s="7"/>
    </row>
    <row r="29" spans="2:25" x14ac:dyDescent="0.25">
      <c r="B29" s="90">
        <v>3.0200000000000001E-2</v>
      </c>
      <c r="C29" s="12">
        <v>45658</v>
      </c>
      <c r="D29" s="7" t="s">
        <v>286</v>
      </c>
      <c r="F29" s="6"/>
      <c r="G29" s="11">
        <v>3.8539999999999998E-2</v>
      </c>
      <c r="H29" s="12">
        <v>44378</v>
      </c>
      <c r="I29" s="8" t="s">
        <v>228</v>
      </c>
      <c r="K29" s="6">
        <v>0.23011999999999999</v>
      </c>
      <c r="L29" s="11" t="s">
        <v>10</v>
      </c>
      <c r="M29" s="7"/>
      <c r="O29" s="15">
        <v>2.8E-3</v>
      </c>
      <c r="P29" s="11" t="s">
        <v>35</v>
      </c>
      <c r="Q29" s="7"/>
      <c r="S29" s="17">
        <v>-69.400000000000006</v>
      </c>
      <c r="T29" s="11" t="s">
        <v>31</v>
      </c>
      <c r="U29" s="7"/>
      <c r="W29" s="6">
        <v>0.51</v>
      </c>
      <c r="X29" s="11" t="s">
        <v>41</v>
      </c>
      <c r="Y29" s="7"/>
    </row>
    <row r="30" spans="2:25" x14ac:dyDescent="0.25">
      <c r="B30" s="90">
        <v>2.8899999999999999E-2</v>
      </c>
      <c r="C30" s="12">
        <v>45738</v>
      </c>
      <c r="D30" s="7" t="s">
        <v>312</v>
      </c>
      <c r="F30" s="6"/>
      <c r="G30" s="92">
        <v>4.7199999999999999E-2</v>
      </c>
      <c r="H30" s="12">
        <v>44470</v>
      </c>
      <c r="I30" s="8" t="s">
        <v>227</v>
      </c>
      <c r="K30" s="6"/>
      <c r="L30" s="12">
        <v>43831</v>
      </c>
      <c r="M30" s="7" t="s">
        <v>241</v>
      </c>
      <c r="O30" s="15">
        <v>3.4299999999999999E-3</v>
      </c>
      <c r="P30" s="11" t="s">
        <v>36</v>
      </c>
      <c r="Q30" s="7"/>
      <c r="S30" s="6"/>
      <c r="T30" s="11"/>
      <c r="U30" s="7"/>
      <c r="W30" s="19">
        <v>1.46</v>
      </c>
      <c r="X30" s="11" t="s">
        <v>30</v>
      </c>
      <c r="Y30" s="7"/>
    </row>
    <row r="31" spans="2:25" x14ac:dyDescent="0.25">
      <c r="B31" s="90">
        <v>2.93E-2</v>
      </c>
      <c r="C31" s="12">
        <v>45839</v>
      </c>
      <c r="D31" s="7" t="s">
        <v>326</v>
      </c>
      <c r="F31" s="6"/>
      <c r="G31" s="11">
        <v>4.4240000000000002E-2</v>
      </c>
      <c r="H31" s="12">
        <v>44562</v>
      </c>
      <c r="I31" s="8" t="s">
        <v>229</v>
      </c>
      <c r="K31" s="6">
        <v>8.1999999999999998E-4</v>
      </c>
      <c r="L31" s="11" t="s">
        <v>6</v>
      </c>
      <c r="M31" s="7"/>
      <c r="O31" s="15">
        <v>1.06</v>
      </c>
      <c r="P31" s="11" t="s">
        <v>37</v>
      </c>
      <c r="Q31" s="7"/>
      <c r="S31" s="16">
        <v>44235</v>
      </c>
      <c r="T31" s="11" t="s">
        <v>53</v>
      </c>
      <c r="U31" s="7"/>
      <c r="W31" s="6">
        <v>37.880000000000003</v>
      </c>
      <c r="X31" s="11" t="s">
        <v>12</v>
      </c>
      <c r="Y31" s="7"/>
    </row>
    <row r="32" spans="2:25" x14ac:dyDescent="0.25">
      <c r="B32" s="90">
        <v>3.1800000000000002E-2</v>
      </c>
      <c r="C32" s="12">
        <v>46023</v>
      </c>
      <c r="D32" s="7" t="s">
        <v>335</v>
      </c>
      <c r="F32" s="6"/>
      <c r="G32" s="11">
        <v>5.101E-2</v>
      </c>
      <c r="H32" s="12">
        <v>44652</v>
      </c>
      <c r="I32" s="8" t="s">
        <v>230</v>
      </c>
      <c r="K32" s="6">
        <v>4.7399999999999997E-4</v>
      </c>
      <c r="L32" s="11" t="s">
        <v>9</v>
      </c>
      <c r="M32" s="7"/>
      <c r="O32" s="15">
        <v>0.67</v>
      </c>
      <c r="P32" s="11" t="s">
        <v>38</v>
      </c>
      <c r="Q32" s="7"/>
      <c r="S32" s="6" t="s">
        <v>42</v>
      </c>
      <c r="T32" s="11" t="s">
        <v>47</v>
      </c>
      <c r="U32" s="7"/>
      <c r="W32" s="6">
        <v>5.1699999999999999E-4</v>
      </c>
      <c r="X32" s="11" t="s">
        <v>49</v>
      </c>
      <c r="Y32" s="7"/>
    </row>
    <row r="33" spans="2:25" x14ac:dyDescent="0.25">
      <c r="B33" s="70">
        <v>2.1499999999999998E-2</v>
      </c>
      <c r="C33" s="69">
        <v>46204</v>
      </c>
      <c r="D33" s="14" t="s">
        <v>344</v>
      </c>
      <c r="F33" s="6"/>
      <c r="G33" s="11">
        <v>6.0879999999999997E-2</v>
      </c>
      <c r="H33" s="12">
        <v>44743</v>
      </c>
      <c r="I33" s="8" t="s">
        <v>231</v>
      </c>
      <c r="K33" s="6">
        <v>0.18640999999999999</v>
      </c>
      <c r="L33" s="11" t="s">
        <v>12</v>
      </c>
      <c r="M33" s="7"/>
      <c r="O33" s="16">
        <v>42552</v>
      </c>
      <c r="P33" s="11" t="s">
        <v>181</v>
      </c>
      <c r="Q33" s="7"/>
      <c r="S33" s="17">
        <v>-11.02</v>
      </c>
      <c r="T33" s="11" t="s">
        <v>41</v>
      </c>
      <c r="U33" s="7"/>
      <c r="W33" s="6">
        <v>0.56999999999999995</v>
      </c>
      <c r="X33" s="11" t="s">
        <v>26</v>
      </c>
      <c r="Y33" s="7"/>
    </row>
    <row r="34" spans="2:25" x14ac:dyDescent="0.25">
      <c r="F34" s="6"/>
      <c r="G34" s="11">
        <v>6.0440000000000001E-2</v>
      </c>
      <c r="H34" s="12">
        <v>44835</v>
      </c>
      <c r="I34" s="8" t="s">
        <v>232</v>
      </c>
      <c r="K34" s="6">
        <v>0.26166</v>
      </c>
      <c r="L34" s="11" t="s">
        <v>10</v>
      </c>
      <c r="M34" s="7"/>
      <c r="O34" s="15">
        <v>3.2299999999999998E-3</v>
      </c>
      <c r="P34" s="11" t="s">
        <v>35</v>
      </c>
      <c r="Q34" s="7"/>
      <c r="S34" s="17">
        <v>-22.27</v>
      </c>
      <c r="T34" s="11" t="s">
        <v>30</v>
      </c>
      <c r="U34" s="7"/>
      <c r="W34" s="6">
        <v>1.41</v>
      </c>
      <c r="X34" s="11" t="s">
        <v>31</v>
      </c>
      <c r="Y34" s="7"/>
    </row>
    <row r="35" spans="2:25" x14ac:dyDescent="0.25">
      <c r="B35" s="4" t="s">
        <v>20</v>
      </c>
      <c r="C35" s="10" t="s">
        <v>21</v>
      </c>
      <c r="D35" s="5" t="s">
        <v>253</v>
      </c>
      <c r="E35" s="1"/>
      <c r="F35" s="6"/>
      <c r="G35" s="11">
        <v>6.3649999999999998E-2</v>
      </c>
      <c r="H35" s="12">
        <v>44927</v>
      </c>
      <c r="I35" s="8" t="s">
        <v>233</v>
      </c>
      <c r="K35" s="6"/>
      <c r="L35" s="12">
        <v>44197</v>
      </c>
      <c r="M35" s="7" t="s">
        <v>242</v>
      </c>
      <c r="O35" s="15">
        <v>3.8899999999999998E-3</v>
      </c>
      <c r="P35" s="11" t="s">
        <v>36</v>
      </c>
      <c r="Q35" s="7"/>
      <c r="S35" s="17">
        <v>-565.84</v>
      </c>
      <c r="T35" s="11" t="s">
        <v>12</v>
      </c>
      <c r="U35" s="7"/>
      <c r="W35" s="6"/>
      <c r="X35" s="11"/>
      <c r="Y35" s="7"/>
    </row>
    <row r="36" spans="2:25" x14ac:dyDescent="0.25">
      <c r="B36" s="6" t="s">
        <v>1</v>
      </c>
      <c r="C36" s="11" t="s">
        <v>17</v>
      </c>
      <c r="D36" s="7"/>
      <c r="F36" s="6"/>
      <c r="G36" s="11">
        <v>6.0359999999999997E-2</v>
      </c>
      <c r="H36" s="12">
        <v>45017</v>
      </c>
      <c r="I36" s="8" t="s">
        <v>234</v>
      </c>
      <c r="K36" s="6">
        <v>1.08E-3</v>
      </c>
      <c r="L36" s="11" t="s">
        <v>6</v>
      </c>
      <c r="M36" s="7"/>
      <c r="O36" s="15">
        <v>1.34</v>
      </c>
      <c r="P36" s="11" t="s">
        <v>37</v>
      </c>
      <c r="Q36" s="7"/>
      <c r="S36" s="17">
        <v>-18890.7</v>
      </c>
      <c r="T36" s="11" t="s">
        <v>10</v>
      </c>
      <c r="U36" s="7"/>
      <c r="W36" s="52">
        <v>45332</v>
      </c>
      <c r="X36" s="11" t="s">
        <v>283</v>
      </c>
      <c r="Y36" s="3"/>
    </row>
    <row r="37" spans="2:25" x14ac:dyDescent="0.25">
      <c r="B37" s="6"/>
      <c r="C37" s="12">
        <v>45078</v>
      </c>
      <c r="D37" s="8"/>
      <c r="F37" s="6"/>
      <c r="G37" s="11">
        <v>5.1580000000000001E-2</v>
      </c>
      <c r="H37" s="12">
        <v>45108</v>
      </c>
      <c r="I37" s="8" t="s">
        <v>235</v>
      </c>
      <c r="K37" s="6">
        <v>1E-3</v>
      </c>
      <c r="L37" s="11" t="s">
        <v>9</v>
      </c>
      <c r="M37" s="7"/>
      <c r="O37" s="15">
        <v>0.77</v>
      </c>
      <c r="P37" s="11" t="s">
        <v>38</v>
      </c>
      <c r="Q37" s="7"/>
      <c r="S37" s="17">
        <v>-6.7</v>
      </c>
      <c r="T37" s="11" t="s">
        <v>26</v>
      </c>
      <c r="U37" s="7"/>
      <c r="W37" s="19">
        <v>1</v>
      </c>
      <c r="X37" s="11" t="s">
        <v>41</v>
      </c>
      <c r="Y37" s="7"/>
    </row>
    <row r="38" spans="2:25" x14ac:dyDescent="0.25">
      <c r="B38" s="6" t="s">
        <v>29</v>
      </c>
      <c r="C38" s="11" t="s">
        <v>22</v>
      </c>
      <c r="D38" s="7"/>
      <c r="F38" s="6"/>
      <c r="G38" s="11">
        <v>4.9869999999999998E-2</v>
      </c>
      <c r="H38" s="12">
        <v>45200</v>
      </c>
      <c r="I38" s="8" t="s">
        <v>268</v>
      </c>
      <c r="K38" s="6">
        <v>0.36609999999999998</v>
      </c>
      <c r="L38" s="11" t="s">
        <v>12</v>
      </c>
      <c r="M38" s="7"/>
      <c r="O38" s="16">
        <v>42736</v>
      </c>
      <c r="P38" s="11" t="s">
        <v>182</v>
      </c>
      <c r="Q38" s="7"/>
      <c r="S38" s="17">
        <v>-19.45</v>
      </c>
      <c r="T38" s="11" t="s">
        <v>31</v>
      </c>
      <c r="U38" s="7"/>
      <c r="W38" s="6">
        <v>5.36</v>
      </c>
      <c r="X38" s="11" t="s">
        <v>30</v>
      </c>
      <c r="Y38" s="7"/>
    </row>
    <row r="39" spans="2:25" x14ac:dyDescent="0.25">
      <c r="B39" s="6" t="s">
        <v>30</v>
      </c>
      <c r="C39" s="11" t="s">
        <v>23</v>
      </c>
      <c r="D39" s="7"/>
      <c r="F39" s="6"/>
      <c r="G39" s="11">
        <v>4.5589999999999999E-2</v>
      </c>
      <c r="H39" s="12">
        <v>45292</v>
      </c>
      <c r="I39" s="8" t="s">
        <v>279</v>
      </c>
      <c r="K39" s="6">
        <v>0.35296</v>
      </c>
      <c r="L39" s="11" t="s">
        <v>10</v>
      </c>
      <c r="M39" s="7"/>
      <c r="O39" s="15">
        <v>0</v>
      </c>
      <c r="P39" s="11" t="s">
        <v>35</v>
      </c>
      <c r="Q39" s="7"/>
      <c r="S39" s="6"/>
      <c r="T39" s="11"/>
      <c r="U39" s="7"/>
      <c r="W39" s="6">
        <v>138.94999999999999</v>
      </c>
      <c r="X39" s="11" t="s">
        <v>12</v>
      </c>
      <c r="Y39" s="7"/>
    </row>
    <row r="40" spans="2:25" x14ac:dyDescent="0.25">
      <c r="B40" s="6" t="s">
        <v>12</v>
      </c>
      <c r="C40" s="11" t="s">
        <v>24</v>
      </c>
      <c r="D40" s="7"/>
      <c r="F40" s="6"/>
      <c r="G40" s="11">
        <v>4.308E-2</v>
      </c>
      <c r="H40" s="12">
        <v>45383</v>
      </c>
      <c r="I40" s="8" t="s">
        <v>280</v>
      </c>
      <c r="K40" s="6"/>
      <c r="L40" s="12">
        <v>44562</v>
      </c>
      <c r="M40" s="7" t="s">
        <v>243</v>
      </c>
      <c r="O40" s="15">
        <v>0</v>
      </c>
      <c r="P40" s="11" t="s">
        <v>36</v>
      </c>
      <c r="Q40" s="7"/>
      <c r="S40" s="16">
        <v>45738</v>
      </c>
      <c r="T40" s="11" t="s">
        <v>312</v>
      </c>
      <c r="U40" s="7"/>
      <c r="W40" s="6">
        <v>1.8959999999999999E-3</v>
      </c>
      <c r="X40" s="11" t="s">
        <v>49</v>
      </c>
      <c r="Y40" s="7"/>
    </row>
    <row r="41" spans="2:25" x14ac:dyDescent="0.25">
      <c r="B41" s="6" t="s">
        <v>10</v>
      </c>
      <c r="C41" s="11" t="s">
        <v>25</v>
      </c>
      <c r="D41" s="7"/>
      <c r="F41" s="6"/>
      <c r="G41" s="11">
        <v>3.7490000000000002E-2</v>
      </c>
      <c r="H41" s="12">
        <v>45474</v>
      </c>
      <c r="I41" s="7" t="s">
        <v>282</v>
      </c>
      <c r="K41" s="6">
        <v>1.4499999999999999E-3</v>
      </c>
      <c r="L41" s="11" t="s">
        <v>6</v>
      </c>
      <c r="M41" s="7"/>
      <c r="O41" s="15">
        <v>0</v>
      </c>
      <c r="P41" s="11" t="s">
        <v>37</v>
      </c>
      <c r="Q41" s="7"/>
      <c r="S41" s="9" t="s">
        <v>310</v>
      </c>
      <c r="T41" s="13"/>
      <c r="U41" s="14"/>
      <c r="W41" s="6">
        <v>2.09</v>
      </c>
      <c r="X41" s="11" t="s">
        <v>26</v>
      </c>
      <c r="Y41" s="7"/>
    </row>
    <row r="42" spans="2:25" x14ac:dyDescent="0.25">
      <c r="B42" s="6" t="s">
        <v>26</v>
      </c>
      <c r="C42" s="11" t="s">
        <v>27</v>
      </c>
      <c r="D42" s="7"/>
      <c r="F42" s="6"/>
      <c r="G42" s="92">
        <v>3.5400000000000001E-2</v>
      </c>
      <c r="H42" s="12">
        <v>45566</v>
      </c>
      <c r="I42" s="7" t="s">
        <v>285</v>
      </c>
      <c r="K42" s="6">
        <v>1.2999999999999999E-3</v>
      </c>
      <c r="L42" s="11" t="s">
        <v>9</v>
      </c>
      <c r="M42" s="7"/>
      <c r="O42" s="15">
        <v>0</v>
      </c>
      <c r="P42" s="11" t="s">
        <v>38</v>
      </c>
      <c r="Q42" s="7"/>
      <c r="W42" s="6">
        <v>5.17</v>
      </c>
      <c r="X42" s="11" t="s">
        <v>31</v>
      </c>
      <c r="Y42" s="7"/>
    </row>
    <row r="43" spans="2:25" x14ac:dyDescent="0.25">
      <c r="B43" s="6" t="s">
        <v>31</v>
      </c>
      <c r="C43" s="11" t="s">
        <v>28</v>
      </c>
      <c r="D43" s="7"/>
      <c r="F43" s="6"/>
      <c r="G43" s="11">
        <v>3.7139999999999999E-2</v>
      </c>
      <c r="H43" s="12">
        <v>45658</v>
      </c>
      <c r="I43" s="8" t="s">
        <v>293</v>
      </c>
      <c r="K43" s="6">
        <v>0.36982999999999999</v>
      </c>
      <c r="L43" s="11" t="s">
        <v>12</v>
      </c>
      <c r="M43" s="7"/>
      <c r="O43" s="16">
        <v>42917</v>
      </c>
      <c r="P43" s="11" t="s">
        <v>183</v>
      </c>
      <c r="Q43" s="7"/>
      <c r="W43" s="6"/>
      <c r="X43" s="11"/>
      <c r="Y43" s="7"/>
    </row>
    <row r="44" spans="2:25" x14ac:dyDescent="0.25">
      <c r="B44" s="2"/>
      <c r="C44" s="11" t="s">
        <v>272</v>
      </c>
      <c r="D44" s="7"/>
      <c r="E44" s="1"/>
      <c r="F44" s="6"/>
      <c r="G44" s="11">
        <v>4.1540000000000001E-2</v>
      </c>
      <c r="H44" s="12">
        <v>45748</v>
      </c>
      <c r="I44" s="8" t="s">
        <v>292</v>
      </c>
      <c r="K44" s="6">
        <v>0.44669999999999999</v>
      </c>
      <c r="L44" s="11" t="s">
        <v>10</v>
      </c>
      <c r="M44" s="7"/>
      <c r="O44" s="15">
        <v>3.7299999999999998E-3</v>
      </c>
      <c r="P44" s="11" t="s">
        <v>35</v>
      </c>
      <c r="Q44" s="7"/>
      <c r="W44" s="16">
        <v>45854</v>
      </c>
      <c r="X44" s="11" t="s">
        <v>331</v>
      </c>
      <c r="Y44" s="7"/>
    </row>
    <row r="45" spans="2:25" x14ac:dyDescent="0.25">
      <c r="B45" s="6" t="s">
        <v>29</v>
      </c>
      <c r="C45" s="11" t="s">
        <v>273</v>
      </c>
      <c r="D45" s="7"/>
      <c r="F45" s="6" t="s">
        <v>328</v>
      </c>
      <c r="G45" s="11">
        <v>4.8669999999999998E-2</v>
      </c>
      <c r="H45" s="106">
        <v>45839</v>
      </c>
      <c r="I45" s="109" t="s">
        <v>327</v>
      </c>
      <c r="K45" s="6"/>
      <c r="L45" s="12">
        <v>44927</v>
      </c>
      <c r="M45" s="7" t="s">
        <v>244</v>
      </c>
      <c r="O45" s="15">
        <v>4.5500000000000002E-3</v>
      </c>
      <c r="P45" s="11" t="s">
        <v>36</v>
      </c>
      <c r="Q45" s="7"/>
      <c r="W45" s="19">
        <v>1.45</v>
      </c>
      <c r="X45" s="11" t="s">
        <v>41</v>
      </c>
      <c r="Y45" s="7"/>
    </row>
    <row r="46" spans="2:25" x14ac:dyDescent="0.25">
      <c r="B46" s="6" t="s">
        <v>30</v>
      </c>
      <c r="C46" s="11" t="s">
        <v>274</v>
      </c>
      <c r="D46" s="8"/>
      <c r="F46" s="6" t="s">
        <v>329</v>
      </c>
      <c r="G46" s="11">
        <v>4.786E-2</v>
      </c>
      <c r="H46" s="107"/>
      <c r="I46" s="109"/>
      <c r="K46" s="6">
        <v>1.75E-3</v>
      </c>
      <c r="L46" s="11" t="s">
        <v>6</v>
      </c>
      <c r="M46" s="7"/>
      <c r="O46" s="15">
        <v>1.07</v>
      </c>
      <c r="P46" s="11" t="s">
        <v>37</v>
      </c>
      <c r="Q46" s="7"/>
      <c r="W46" s="6">
        <v>7.79</v>
      </c>
      <c r="X46" s="11" t="s">
        <v>30</v>
      </c>
      <c r="Y46" s="7"/>
    </row>
    <row r="47" spans="2:25" x14ac:dyDescent="0.25">
      <c r="B47" s="6" t="s">
        <v>12</v>
      </c>
      <c r="C47" s="11" t="s">
        <v>275</v>
      </c>
      <c r="D47" s="3"/>
      <c r="F47" s="6" t="s">
        <v>330</v>
      </c>
      <c r="G47" s="11">
        <v>4.7149999999999997E-2</v>
      </c>
      <c r="H47" s="107"/>
      <c r="I47" s="109"/>
      <c r="K47" s="6">
        <v>1.49E-3</v>
      </c>
      <c r="L47" s="11" t="s">
        <v>9</v>
      </c>
      <c r="M47" s="7"/>
      <c r="O47" s="15">
        <v>0.91</v>
      </c>
      <c r="P47" s="11" t="s">
        <v>38</v>
      </c>
      <c r="Q47" s="7"/>
      <c r="W47" s="6">
        <v>201.96</v>
      </c>
      <c r="X47" s="11" t="s">
        <v>12</v>
      </c>
      <c r="Y47" s="7"/>
    </row>
    <row r="48" spans="2:25" x14ac:dyDescent="0.25">
      <c r="B48" s="6" t="s">
        <v>10</v>
      </c>
      <c r="C48" s="11" t="s">
        <v>276</v>
      </c>
      <c r="D48" s="7"/>
      <c r="F48" s="6"/>
      <c r="G48" s="11"/>
      <c r="H48" s="11"/>
      <c r="I48" s="7"/>
      <c r="K48" s="6">
        <v>0.41431000000000001</v>
      </c>
      <c r="L48" s="11" t="s">
        <v>12</v>
      </c>
      <c r="M48" s="7"/>
      <c r="O48" s="16">
        <v>43101</v>
      </c>
      <c r="P48" s="11" t="s">
        <v>184</v>
      </c>
      <c r="Q48" s="7"/>
      <c r="W48" s="6">
        <v>2.7560000000000002E-3</v>
      </c>
      <c r="X48" s="11" t="s">
        <v>49</v>
      </c>
      <c r="Y48" s="7"/>
    </row>
    <row r="49" spans="2:25" x14ac:dyDescent="0.25">
      <c r="B49" s="6" t="s">
        <v>26</v>
      </c>
      <c r="C49" s="11" t="s">
        <v>277</v>
      </c>
      <c r="D49" s="7"/>
      <c r="E49" s="1"/>
      <c r="F49" s="6" t="s">
        <v>328</v>
      </c>
      <c r="G49" s="11">
        <v>4.9279999999999997E-2</v>
      </c>
      <c r="H49" s="106">
        <v>45931</v>
      </c>
      <c r="I49" s="109" t="s">
        <v>334</v>
      </c>
      <c r="K49" s="6">
        <v>0.63463000000000003</v>
      </c>
      <c r="L49" s="11" t="s">
        <v>10</v>
      </c>
      <c r="M49" s="7"/>
      <c r="O49" s="15">
        <v>3.7599999999999999E-3</v>
      </c>
      <c r="P49" s="11" t="s">
        <v>35</v>
      </c>
      <c r="Q49" s="7"/>
      <c r="W49" s="6">
        <v>3.04</v>
      </c>
      <c r="X49" s="11" t="s">
        <v>26</v>
      </c>
      <c r="Y49" s="7"/>
    </row>
    <row r="50" spans="2:25" x14ac:dyDescent="0.25">
      <c r="B50" s="6" t="s">
        <v>31</v>
      </c>
      <c r="C50" s="11" t="s">
        <v>278</v>
      </c>
      <c r="D50" s="7"/>
      <c r="F50" s="6" t="s">
        <v>329</v>
      </c>
      <c r="G50" s="11">
        <v>4.8460000000000003E-2</v>
      </c>
      <c r="H50" s="107"/>
      <c r="I50" s="109"/>
      <c r="K50" s="6"/>
      <c r="L50" s="11" t="s">
        <v>269</v>
      </c>
      <c r="M50" s="7"/>
      <c r="O50" s="15">
        <v>4.5799999999999999E-3</v>
      </c>
      <c r="P50" s="11" t="s">
        <v>36</v>
      </c>
      <c r="Q50" s="7"/>
      <c r="W50" s="9">
        <v>7.51</v>
      </c>
      <c r="X50" s="13" t="s">
        <v>31</v>
      </c>
      <c r="Y50" s="14"/>
    </row>
    <row r="51" spans="2:25" x14ac:dyDescent="0.25">
      <c r="B51" s="2"/>
      <c r="C51" s="11" t="s">
        <v>313</v>
      </c>
      <c r="D51" s="50"/>
      <c r="F51" s="6" t="s">
        <v>330</v>
      </c>
      <c r="G51" s="11">
        <v>4.7739999999999998E-2</v>
      </c>
      <c r="H51" s="107"/>
      <c r="I51" s="109"/>
      <c r="K51" s="6">
        <v>1.9599999999999999E-3</v>
      </c>
      <c r="L51" s="11" t="s">
        <v>6</v>
      </c>
      <c r="M51" s="7"/>
      <c r="O51" s="15">
        <v>1.08</v>
      </c>
      <c r="P51" s="11" t="s">
        <v>37</v>
      </c>
      <c r="Q51" s="7"/>
    </row>
    <row r="52" spans="2:25" x14ac:dyDescent="0.25">
      <c r="B52" s="6" t="s">
        <v>29</v>
      </c>
      <c r="C52" s="11" t="s">
        <v>273</v>
      </c>
      <c r="D52" s="7"/>
      <c r="F52" s="6"/>
      <c r="G52" s="11"/>
      <c r="H52" s="11"/>
      <c r="I52" s="7"/>
      <c r="K52" s="6">
        <v>1.65E-3</v>
      </c>
      <c r="L52" s="11" t="s">
        <v>9</v>
      </c>
      <c r="M52" s="7"/>
      <c r="O52" s="15">
        <v>0.92</v>
      </c>
      <c r="P52" s="11" t="s">
        <v>38</v>
      </c>
      <c r="Q52" s="7"/>
    </row>
    <row r="53" spans="2:25" x14ac:dyDescent="0.25">
      <c r="B53" s="6" t="s">
        <v>30</v>
      </c>
      <c r="C53" s="11" t="s">
        <v>314</v>
      </c>
      <c r="D53" s="7"/>
      <c r="F53" s="6" t="s">
        <v>328</v>
      </c>
      <c r="G53" s="11">
        <v>4.7780000000000003E-2</v>
      </c>
      <c r="H53" s="106">
        <v>46023</v>
      </c>
      <c r="I53" s="109" t="s">
        <v>338</v>
      </c>
      <c r="K53" s="6">
        <v>0.45610000000000001</v>
      </c>
      <c r="L53" s="11" t="s">
        <v>12</v>
      </c>
      <c r="M53" s="7"/>
      <c r="O53" s="16">
        <v>43343</v>
      </c>
      <c r="P53" s="11" t="s">
        <v>254</v>
      </c>
      <c r="Q53" s="7"/>
    </row>
    <row r="54" spans="2:25" x14ac:dyDescent="0.25">
      <c r="B54" s="6" t="s">
        <v>12</v>
      </c>
      <c r="C54" s="11" t="s">
        <v>315</v>
      </c>
      <c r="D54" s="7"/>
      <c r="F54" s="6" t="s">
        <v>329</v>
      </c>
      <c r="G54" s="11">
        <v>4.6989999999999997E-2</v>
      </c>
      <c r="H54" s="107"/>
      <c r="I54" s="109"/>
      <c r="K54" s="6">
        <v>0.74256</v>
      </c>
      <c r="L54" s="11" t="s">
        <v>10</v>
      </c>
      <c r="M54" s="7"/>
      <c r="O54" s="15">
        <v>4.4400000000000004E-3</v>
      </c>
      <c r="P54" s="11" t="s">
        <v>35</v>
      </c>
      <c r="Q54" s="7"/>
    </row>
    <row r="55" spans="2:25" x14ac:dyDescent="0.25">
      <c r="B55" s="6" t="s">
        <v>10</v>
      </c>
      <c r="C55" s="11" t="s">
        <v>316</v>
      </c>
      <c r="D55" s="7"/>
      <c r="F55" s="6" t="s">
        <v>330</v>
      </c>
      <c r="G55" s="11">
        <v>4.6289999999999998E-2</v>
      </c>
      <c r="H55" s="107"/>
      <c r="I55" s="109"/>
      <c r="K55" s="6"/>
      <c r="L55" s="12" t="s">
        <v>287</v>
      </c>
      <c r="M55" s="7"/>
      <c r="O55" s="15">
        <v>3.7599999999999999E-3</v>
      </c>
      <c r="P55" s="11" t="s">
        <v>36</v>
      </c>
      <c r="Q55" s="7"/>
    </row>
    <row r="56" spans="2:25" x14ac:dyDescent="0.25">
      <c r="B56" s="6" t="s">
        <v>26</v>
      </c>
      <c r="C56" s="11" t="s">
        <v>316</v>
      </c>
      <c r="D56" s="7"/>
      <c r="F56" s="6"/>
      <c r="G56" s="11"/>
      <c r="H56" s="11"/>
      <c r="I56" s="7"/>
      <c r="K56" s="6">
        <v>1.14E-3</v>
      </c>
      <c r="L56" s="11" t="s">
        <v>6</v>
      </c>
      <c r="M56" s="7"/>
      <c r="O56" s="15">
        <v>0.78</v>
      </c>
      <c r="P56" s="11" t="s">
        <v>37</v>
      </c>
      <c r="Q56" s="7"/>
    </row>
    <row r="57" spans="2:25" x14ac:dyDescent="0.25">
      <c r="B57" s="6" t="s">
        <v>31</v>
      </c>
      <c r="C57" s="11" t="s">
        <v>316</v>
      </c>
      <c r="D57" s="7"/>
      <c r="F57" s="6" t="s">
        <v>328</v>
      </c>
      <c r="G57" s="11">
        <v>4.9540000000000001E-2</v>
      </c>
      <c r="H57" s="106">
        <v>46113</v>
      </c>
      <c r="I57" s="109" t="s">
        <v>343</v>
      </c>
      <c r="K57" s="6">
        <v>4.8999999999999998E-4</v>
      </c>
      <c r="L57" s="11" t="s">
        <v>9</v>
      </c>
      <c r="M57" s="7"/>
      <c r="O57" s="15">
        <v>1.2</v>
      </c>
      <c r="P57" s="11" t="s">
        <v>38</v>
      </c>
      <c r="Q57" s="7"/>
    </row>
    <row r="58" spans="2:25" x14ac:dyDescent="0.25">
      <c r="B58" s="2"/>
      <c r="C58" s="11" t="s">
        <v>340</v>
      </c>
      <c r="D58" s="50"/>
      <c r="F58" s="6" t="s">
        <v>329</v>
      </c>
      <c r="G58" s="11">
        <v>4.9779999999999998E-2</v>
      </c>
      <c r="H58" s="107"/>
      <c r="I58" s="109"/>
      <c r="K58" s="6">
        <v>0.25925999999999999</v>
      </c>
      <c r="L58" s="11" t="s">
        <v>12</v>
      </c>
      <c r="M58" s="7"/>
      <c r="O58" s="6"/>
      <c r="P58" s="11"/>
      <c r="Q58" s="7"/>
    </row>
    <row r="59" spans="2:25" x14ac:dyDescent="0.25">
      <c r="B59" s="6" t="s">
        <v>29</v>
      </c>
      <c r="C59" s="11" t="s">
        <v>345</v>
      </c>
      <c r="D59" s="7"/>
      <c r="F59" s="6" t="s">
        <v>330</v>
      </c>
      <c r="G59" s="11">
        <v>4.904E-2</v>
      </c>
      <c r="H59" s="107"/>
      <c r="I59" s="109"/>
      <c r="K59" s="6">
        <v>0.43742999999999999</v>
      </c>
      <c r="L59" s="11" t="s">
        <v>10</v>
      </c>
      <c r="M59" s="7"/>
      <c r="O59" s="16">
        <v>45738</v>
      </c>
      <c r="P59" s="11" t="s">
        <v>312</v>
      </c>
      <c r="Q59" s="7"/>
    </row>
    <row r="60" spans="2:25" x14ac:dyDescent="0.25">
      <c r="B60" s="6" t="s">
        <v>30</v>
      </c>
      <c r="C60" s="11" t="s">
        <v>341</v>
      </c>
      <c r="D60" s="7"/>
      <c r="F60" s="6"/>
      <c r="G60" s="11"/>
      <c r="H60" s="11"/>
      <c r="I60" s="7"/>
      <c r="K60" s="6"/>
      <c r="L60" s="11"/>
      <c r="M60" s="7"/>
      <c r="O60" s="9" t="s">
        <v>311</v>
      </c>
      <c r="P60" s="13"/>
      <c r="Q60" s="14"/>
    </row>
    <row r="61" spans="2:25" x14ac:dyDescent="0.25">
      <c r="B61" s="6" t="s">
        <v>12</v>
      </c>
      <c r="C61" s="11" t="s">
        <v>342</v>
      </c>
      <c r="D61" s="7"/>
      <c r="E61" s="1"/>
      <c r="F61" s="6" t="s">
        <v>328</v>
      </c>
      <c r="G61" s="11">
        <v>4.4679999999999997E-2</v>
      </c>
      <c r="H61" s="106">
        <v>46204</v>
      </c>
      <c r="I61" s="109" t="s">
        <v>339</v>
      </c>
      <c r="K61" s="16">
        <v>45738</v>
      </c>
      <c r="L61" s="11" t="s">
        <v>312</v>
      </c>
      <c r="M61" s="7"/>
    </row>
    <row r="62" spans="2:25" x14ac:dyDescent="0.25">
      <c r="B62" s="6" t="s">
        <v>10</v>
      </c>
      <c r="C62" s="11" t="s">
        <v>316</v>
      </c>
      <c r="D62" s="7"/>
      <c r="F62" s="6" t="s">
        <v>329</v>
      </c>
      <c r="G62" s="11">
        <v>4.394E-2</v>
      </c>
      <c r="H62" s="107"/>
      <c r="I62" s="109"/>
      <c r="K62" s="15">
        <v>0</v>
      </c>
      <c r="L62" s="11" t="s">
        <v>6</v>
      </c>
      <c r="M62" s="7"/>
      <c r="O62" s="4" t="s">
        <v>291</v>
      </c>
      <c r="P62" s="10"/>
      <c r="Q62" s="5"/>
    </row>
    <row r="63" spans="2:25" x14ac:dyDescent="0.25">
      <c r="B63" s="6" t="s">
        <v>26</v>
      </c>
      <c r="C63" s="11" t="s">
        <v>316</v>
      </c>
      <c r="D63" s="7"/>
      <c r="F63" s="9" t="s">
        <v>330</v>
      </c>
      <c r="G63" s="13">
        <v>4.3290000000000002E-2</v>
      </c>
      <c r="H63" s="108"/>
      <c r="I63" s="110"/>
      <c r="K63" s="15">
        <v>0</v>
      </c>
      <c r="L63" s="11" t="s">
        <v>9</v>
      </c>
      <c r="M63" s="7"/>
      <c r="O63" s="6" t="s">
        <v>7</v>
      </c>
      <c r="P63" s="11"/>
      <c r="Q63" s="7"/>
    </row>
    <row r="64" spans="2:25" x14ac:dyDescent="0.25">
      <c r="B64" s="9" t="s">
        <v>31</v>
      </c>
      <c r="C64" s="13" t="s">
        <v>316</v>
      </c>
      <c r="D64" s="14"/>
      <c r="K64" s="15">
        <v>0</v>
      </c>
      <c r="L64" s="11" t="s">
        <v>12</v>
      </c>
      <c r="M64" s="7"/>
      <c r="O64" s="6" t="s">
        <v>1</v>
      </c>
      <c r="P64" s="11" t="s">
        <v>2</v>
      </c>
      <c r="Q64" s="7" t="s">
        <v>290</v>
      </c>
    </row>
    <row r="65" spans="2:17" x14ac:dyDescent="0.25">
      <c r="K65" s="15">
        <v>0</v>
      </c>
      <c r="L65" s="11" t="s">
        <v>10</v>
      </c>
      <c r="M65" s="7"/>
      <c r="O65" s="70">
        <v>1.4999999999999999E-2</v>
      </c>
      <c r="P65" s="69">
        <v>45658</v>
      </c>
      <c r="Q65" s="14" t="s">
        <v>289</v>
      </c>
    </row>
    <row r="66" spans="2:17" x14ac:dyDescent="0.25">
      <c r="B66" s="4" t="s">
        <v>32</v>
      </c>
      <c r="C66" s="5" t="s">
        <v>33</v>
      </c>
      <c r="K66" s="6"/>
      <c r="L66" s="11"/>
      <c r="M66" s="7"/>
    </row>
    <row r="67" spans="2:17" x14ac:dyDescent="0.25">
      <c r="B67" s="6" t="s">
        <v>8</v>
      </c>
      <c r="C67" s="7"/>
      <c r="K67" s="16">
        <v>46023</v>
      </c>
      <c r="L67" s="11" t="s">
        <v>337</v>
      </c>
      <c r="M67" s="7"/>
    </row>
    <row r="68" spans="2:17" x14ac:dyDescent="0.25">
      <c r="B68" s="6" t="s">
        <v>1</v>
      </c>
      <c r="C68" s="7" t="s">
        <v>17</v>
      </c>
      <c r="K68" s="6">
        <v>-2.48E-3</v>
      </c>
      <c r="L68" s="11" t="s">
        <v>6</v>
      </c>
      <c r="M68" s="7"/>
    </row>
    <row r="69" spans="2:17" x14ac:dyDescent="0.25">
      <c r="B69" s="6">
        <v>5.79E-3</v>
      </c>
      <c r="C69" s="8">
        <v>44630</v>
      </c>
      <c r="K69" s="6">
        <v>-1.8600000000000001E-3</v>
      </c>
      <c r="L69" s="11" t="s">
        <v>9</v>
      </c>
      <c r="M69" s="7"/>
    </row>
    <row r="70" spans="2:17" x14ac:dyDescent="0.25">
      <c r="B70" s="79">
        <v>0</v>
      </c>
      <c r="C70" s="37">
        <v>45392</v>
      </c>
      <c r="D70" s="1"/>
      <c r="K70" s="6">
        <v>-0.52336000000000005</v>
      </c>
      <c r="L70" s="11" t="s">
        <v>12</v>
      </c>
      <c r="M70" s="7"/>
    </row>
    <row r="71" spans="2:17" x14ac:dyDescent="0.25">
      <c r="K71" s="9">
        <v>-0.44778000000000001</v>
      </c>
      <c r="L71" s="13" t="s">
        <v>10</v>
      </c>
      <c r="M71" s="14"/>
    </row>
    <row r="72" spans="2:17" x14ac:dyDescent="0.25">
      <c r="B72" s="4" t="s">
        <v>16</v>
      </c>
      <c r="C72" s="5" t="s">
        <v>19</v>
      </c>
    </row>
    <row r="73" spans="2:17" x14ac:dyDescent="0.25">
      <c r="B73" s="6" t="s">
        <v>1</v>
      </c>
      <c r="C73" s="7" t="s">
        <v>17</v>
      </c>
    </row>
    <row r="74" spans="2:17" x14ac:dyDescent="0.25">
      <c r="B74" s="6" t="s">
        <v>18</v>
      </c>
      <c r="C74" s="7"/>
    </row>
    <row r="75" spans="2:17" x14ac:dyDescent="0.25">
      <c r="B75" s="6">
        <v>0.5</v>
      </c>
      <c r="C75" s="8">
        <v>44470</v>
      </c>
    </row>
    <row r="76" spans="2:17" x14ac:dyDescent="0.25">
      <c r="B76" s="6">
        <v>0.75</v>
      </c>
      <c r="C76" s="8">
        <v>44835</v>
      </c>
    </row>
    <row r="77" spans="2:17" x14ac:dyDescent="0.25">
      <c r="B77" s="2">
        <v>0.79</v>
      </c>
      <c r="C77" s="50">
        <v>45200</v>
      </c>
    </row>
    <row r="78" spans="2:17" x14ac:dyDescent="0.25">
      <c r="B78" s="2">
        <v>0.81</v>
      </c>
      <c r="C78" s="50">
        <v>45566</v>
      </c>
    </row>
    <row r="79" spans="2:17" x14ac:dyDescent="0.25">
      <c r="B79" s="9">
        <v>0.83</v>
      </c>
      <c r="C79" s="37">
        <v>45931</v>
      </c>
    </row>
    <row r="81" spans="2:4" x14ac:dyDescent="0.25">
      <c r="B81" s="4" t="s">
        <v>13</v>
      </c>
      <c r="C81" s="10" t="s">
        <v>14</v>
      </c>
      <c r="D81" s="5"/>
    </row>
    <row r="82" spans="2:4" x14ac:dyDescent="0.25">
      <c r="B82" s="6" t="s">
        <v>7</v>
      </c>
      <c r="C82" s="11"/>
      <c r="D82" s="7"/>
    </row>
    <row r="83" spans="2:4" x14ac:dyDescent="0.25">
      <c r="B83" s="6" t="s">
        <v>1</v>
      </c>
      <c r="C83" s="11" t="s">
        <v>2</v>
      </c>
      <c r="D83" s="7" t="s">
        <v>290</v>
      </c>
    </row>
    <row r="84" spans="2:4" x14ac:dyDescent="0.25">
      <c r="B84" s="68">
        <v>0.02</v>
      </c>
      <c r="C84" s="12">
        <v>40026</v>
      </c>
      <c r="D84" s="7"/>
    </row>
    <row r="85" spans="2:4" x14ac:dyDescent="0.25">
      <c r="B85" s="51">
        <v>1.4999999999999999E-2</v>
      </c>
      <c r="C85" s="39">
        <v>45658</v>
      </c>
      <c r="D85" s="14" t="s">
        <v>289</v>
      </c>
    </row>
  </sheetData>
  <mergeCells count="11">
    <mergeCell ref="K3:M3"/>
    <mergeCell ref="I45:I47"/>
    <mergeCell ref="H45:H47"/>
    <mergeCell ref="H49:H51"/>
    <mergeCell ref="I49:I51"/>
    <mergeCell ref="H61:H63"/>
    <mergeCell ref="I61:I63"/>
    <mergeCell ref="H57:H59"/>
    <mergeCell ref="I57:I59"/>
    <mergeCell ref="H53:H55"/>
    <mergeCell ref="I53:I55"/>
  </mergeCells>
  <pageMargins left="0.7" right="0.7" top="0.75" bottom="0.75" header="0.3" footer="0.3"/>
  <pageSetup scale="45" orientation="landscape" r:id="rId1"/>
  <headerFooter>
    <oddHeader>&amp;RRider Summary
Page &amp;P of &amp;N</oddHeader>
  </headerFooter>
</worksheet>
</file>

<file path=docMetadata/LabelInfo.xml><?xml version="1.0" encoding="utf-8"?>
<clbl:labelList xmlns:clbl="http://schemas.microsoft.com/office/2020/mipLabelMetadata">
  <clbl:label id="{68f8783f-150e-4cdb-8b98-b7d9a3065dc2}" enabled="0" method="" siteId="{68f8783f-150e-4cdb-8b98-b7d9a3065d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Res 10 yr</vt:lpstr>
      <vt:lpstr>SB 10 yr</vt:lpstr>
      <vt:lpstr>Base Rates</vt:lpstr>
      <vt:lpstr>Riders</vt:lpstr>
      <vt:lpstr>'Base Rates'!Print_Area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Ahrens, Dan</dc:creator>
  <cp:lastModifiedBy>Larkin, Nathan</cp:lastModifiedBy>
  <cp:lastPrinted>2026-05-29T16:39:07Z</cp:lastPrinted>
  <dcterms:created xsi:type="dcterms:W3CDTF">2023-08-16T19:21:11Z</dcterms:created>
  <dcterms:modified xsi:type="dcterms:W3CDTF">2026-08-13T18:59:44Z</dcterms:modified>
</cp:coreProperties>
</file>