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0"/>
  <workbookPr defaultThemeVersion="124226"/>
  <mc:AlternateContent xmlns:mc="http://schemas.openxmlformats.org/markup-compatibility/2006">
    <mc:Choice Requires="x15">
      <x15ac:absPath xmlns:x15ac="http://schemas.microsoft.com/office/spreadsheetml/2010/11/ac" url="C:\Users\daclemen\Desktop\FERC\"/>
    </mc:Choice>
  </mc:AlternateContent>
  <xr:revisionPtr revIDLastSave="0" documentId="8_{FE9B290A-021B-4F31-9DE4-BC737D2458C4}" xr6:coauthVersionLast="36" xr6:coauthVersionMax="36" xr10:uidLastSave="{00000000-0000-0000-0000-000000000000}"/>
  <bookViews>
    <workbookView xWindow="480" yWindow="80" windowWidth="23000" windowHeight="10550" xr2:uid="{00000000-000D-0000-FFFF-FFFF00000000}"/>
  </bookViews>
  <sheets>
    <sheet name="Cost of Service References" sheetId="8" r:id="rId1"/>
    <sheet name="BHP WP1 A&amp;G" sheetId="1" r:id="rId2"/>
    <sheet name="BHP WP4 Transmission Assets" sheetId="2" r:id="rId3"/>
    <sheet name="BHP WP8 Adj to Rate Base" sheetId="7" r:id="rId4"/>
    <sheet name="BHP WP9 Accum Depr" sheetId="6" r:id="rId5"/>
  </sheets>
  <definedNames>
    <definedName name="_xlnm.Print_Area" localSheetId="1">'BHP WP1 A&amp;G'!$A$1:$D$36</definedName>
    <definedName name="_xlnm.Print_Area" localSheetId="2">'BHP WP4 Transmission Assets'!$A$1:$G$51</definedName>
    <definedName name="_xlnm.Print_Area" localSheetId="4">'BHP WP9 Accum Depr'!$A$1:$I$28</definedName>
    <definedName name="_xlnm.Print_Area" localSheetId="0">'Cost of Service References'!$A$1:$F$193</definedName>
  </definedNames>
  <calcPr calcId="191029"/>
</workbook>
</file>

<file path=xl/calcChain.xml><?xml version="1.0" encoding="utf-8"?>
<calcChain xmlns="http://schemas.openxmlformats.org/spreadsheetml/2006/main">
  <c r="G11" i="7" l="1"/>
  <c r="D26" i="7" l="1"/>
  <c r="D25" i="7"/>
  <c r="D24" i="7"/>
  <c r="D23" i="7"/>
  <c r="D22" i="7"/>
  <c r="D21" i="7"/>
  <c r="D20" i="7"/>
  <c r="D19" i="7"/>
  <c r="D18" i="7"/>
  <c r="D17" i="7"/>
  <c r="D16" i="7"/>
  <c r="D15" i="7"/>
  <c r="D13" i="7"/>
  <c r="E15" i="7"/>
  <c r="F15" i="7" s="1"/>
  <c r="E16" i="7" l="1"/>
  <c r="F16" i="7" s="1"/>
  <c r="G15" i="7"/>
  <c r="A13" i="8"/>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D14" i="8"/>
  <c r="D26" i="8"/>
  <c r="C37" i="8"/>
  <c r="D87" i="8"/>
  <c r="A124" i="8"/>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2" i="7" l="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G13" i="7"/>
  <c r="G16" i="7"/>
  <c r="G33" i="7"/>
  <c r="G36" i="7"/>
  <c r="G38" i="7" s="1"/>
  <c r="E17" i="7" l="1"/>
  <c r="F17" i="7" s="1"/>
  <c r="G17" i="7" l="1"/>
  <c r="E18" i="7"/>
  <c r="F18" i="7" s="1"/>
  <c r="G18" i="7" l="1"/>
  <c r="E19" i="7"/>
  <c r="F19" i="7" s="1"/>
  <c r="G19" i="7" l="1"/>
  <c r="E20" i="7"/>
  <c r="F20" i="7" s="1"/>
  <c r="G20" i="7" l="1"/>
  <c r="E21" i="7"/>
  <c r="F21" i="7" s="1"/>
  <c r="E22" i="7" l="1"/>
  <c r="F22" i="7" s="1"/>
  <c r="G21" i="7"/>
  <c r="G22" i="7" l="1"/>
  <c r="E23" i="7"/>
  <c r="F23" i="7" s="1"/>
  <c r="G23" i="7" l="1"/>
  <c r="E24" i="7"/>
  <c r="F24" i="7" s="1"/>
  <c r="G24" i="7" l="1"/>
  <c r="E25" i="7"/>
  <c r="F25" i="7" s="1"/>
  <c r="G25" i="7" l="1"/>
  <c r="E26" i="7"/>
  <c r="F26" i="7" l="1"/>
  <c r="G26" i="7" s="1"/>
  <c r="G27" i="7" s="1"/>
  <c r="I11" i="6"/>
  <c r="A12" i="6"/>
  <c r="I12" i="6"/>
  <c r="A13" i="6"/>
  <c r="A14" i="6" s="1"/>
  <c r="A15" i="6" s="1"/>
  <c r="A16" i="6" s="1"/>
  <c r="A17" i="6" s="1"/>
  <c r="A18" i="6" s="1"/>
  <c r="A19" i="6" s="1"/>
  <c r="A20" i="6" s="1"/>
  <c r="A21" i="6" s="1"/>
  <c r="A22" i="6" s="1"/>
  <c r="A23" i="6" s="1"/>
  <c r="A24" i="6" s="1"/>
  <c r="A25" i="6" s="1"/>
  <c r="A26" i="6" s="1"/>
  <c r="A27" i="6" s="1"/>
  <c r="A28" i="6" s="1"/>
  <c r="I13" i="6"/>
  <c r="I14" i="6"/>
  <c r="I15" i="6"/>
  <c r="I16" i="6"/>
  <c r="I17" i="6"/>
  <c r="I18" i="6"/>
  <c r="I19" i="6"/>
  <c r="I20" i="6"/>
  <c r="I21" i="6"/>
  <c r="I22" i="6"/>
  <c r="I23" i="6"/>
  <c r="E24" i="6"/>
  <c r="G24" i="6"/>
  <c r="I24" i="6" l="1"/>
  <c r="D10" i="1"/>
  <c r="D30" i="1" l="1"/>
  <c r="F113" i="2"/>
  <c r="F114" i="2" s="1"/>
  <c r="E41" i="2"/>
  <c r="E44" i="2" s="1"/>
  <c r="E30" i="2"/>
  <c r="G19" i="2"/>
  <c r="G24" i="2" s="1"/>
  <c r="G32" i="2" s="1"/>
  <c r="G36" i="2" s="1"/>
  <c r="E15" i="2"/>
  <c r="E19" i="2" s="1"/>
  <c r="E24" i="2" s="1"/>
  <c r="H117" i="1"/>
  <c r="H118" i="1" s="1"/>
  <c r="D22" i="1"/>
  <c r="D24" i="1" s="1"/>
  <c r="D13" i="1"/>
  <c r="E32" i="2" l="1"/>
  <c r="E36" i="2" s="1"/>
  <c r="G46" i="2"/>
  <c r="G44" i="2"/>
  <c r="E4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Steinmetz, Jennie</author>
  </authors>
  <commentList>
    <comment ref="G11" authorId="0" shapeId="0" xr:uid="{00000000-0006-0000-0300-000001000000}">
      <text>
        <r>
          <rPr>
            <b/>
            <sz val="9"/>
            <color indexed="81"/>
            <rFont val="Tahoma"/>
            <family val="2"/>
          </rPr>
          <t>Steinmetz, Jennie:</t>
        </r>
        <r>
          <rPr>
            <sz val="9"/>
            <color indexed="81"/>
            <rFont val="Tahoma"/>
            <family val="2"/>
          </rPr>
          <t xml:space="preserve">
comes from CUS tariff detail tab "estimate"
cell E51* cell h51</t>
        </r>
      </text>
    </comment>
  </commentList>
</comments>
</file>

<file path=xl/sharedStrings.xml><?xml version="1.0" encoding="utf-8"?>
<sst xmlns="http://schemas.openxmlformats.org/spreadsheetml/2006/main" count="505" uniqueCount="348">
  <si>
    <t>Workpaper 1</t>
  </si>
  <si>
    <t>Administrative and General Expenses</t>
  </si>
  <si>
    <t>Black Hills Power, Inc.</t>
  </si>
  <si>
    <t>Line</t>
  </si>
  <si>
    <t>Form No. 1</t>
  </si>
  <si>
    <t>No.</t>
  </si>
  <si>
    <t>Page, Line, Col.</t>
  </si>
  <si>
    <t>Company Total</t>
  </si>
  <si>
    <t>EPRI Annual Membership Dues</t>
  </si>
  <si>
    <t>335.1.b</t>
  </si>
  <si>
    <t>Regulatory Commission Expenses</t>
  </si>
  <si>
    <t>Account No. 930.1</t>
  </si>
  <si>
    <t>323.191.b</t>
  </si>
  <si>
    <t xml:space="preserve">Less: Safety Related Advertising </t>
  </si>
  <si>
    <t>EPRI &amp; Reg. Comm. Exp. &amp; Non-safety Ad. (Note I)</t>
  </si>
  <si>
    <t>Transmission Related Regulatory Expense</t>
  </si>
  <si>
    <t>Reserved for future use in the event of a rate case</t>
  </si>
  <si>
    <t>Total</t>
  </si>
  <si>
    <t>Transmission Related Regulatory Expense    (Note I)</t>
  </si>
  <si>
    <t>are safety related advertising.</t>
  </si>
  <si>
    <t>TP</t>
  </si>
  <si>
    <t>Workpaper 4</t>
  </si>
  <si>
    <t>(a)</t>
  </si>
  <si>
    <t>(b)</t>
  </si>
  <si>
    <t>Actual</t>
  </si>
  <si>
    <t>Account</t>
  </si>
  <si>
    <t>Description</t>
  </si>
  <si>
    <t>Actual Cost</t>
  </si>
  <si>
    <t xml:space="preserve"> Accum Depr.</t>
  </si>
  <si>
    <t>230KV Towers and Fixtures</t>
  </si>
  <si>
    <t>230KV Poles and Fixtures</t>
  </si>
  <si>
    <t>230KV Overhead Conductors</t>
  </si>
  <si>
    <t>Road/Trails</t>
  </si>
  <si>
    <t xml:space="preserve">   Subtotal</t>
  </si>
  <si>
    <t>230 KV Substation Equipment</t>
  </si>
  <si>
    <t>230 KV Substation Structures</t>
  </si>
  <si>
    <t xml:space="preserve">  Total 230KV</t>
  </si>
  <si>
    <t>230 KV Lines</t>
  </si>
  <si>
    <t>230 KV Substations</t>
  </si>
  <si>
    <t>TOTAL 230 KV</t>
  </si>
  <si>
    <t>69KV Common Use AC Facilities</t>
  </si>
  <si>
    <t xml:space="preserve">   Subtotal for 69KV Lines</t>
  </si>
  <si>
    <t>Total Transmission Classification</t>
  </si>
  <si>
    <t>Total Transmission per FERC Form 1 (207.58.g) (219.25.b)</t>
  </si>
  <si>
    <t>Amount excluded from the CUS</t>
  </si>
  <si>
    <t>230/69KV Common Use AC Transformers</t>
  </si>
  <si>
    <t>Total 69KV Common Use AC Facilities</t>
  </si>
  <si>
    <t>Total Distribution Plant per FERC Form 1 (207.75.g) (219.26.b)</t>
  </si>
  <si>
    <t>Amount excluded  from the CUS</t>
  </si>
  <si>
    <t>Total CUS System</t>
  </si>
  <si>
    <t>Actual PBOP expense</t>
  </si>
  <si>
    <t>Company Records</t>
  </si>
  <si>
    <t>Notes:</t>
  </si>
  <si>
    <t>Account No. 920</t>
  </si>
  <si>
    <t>Account No. 926</t>
  </si>
  <si>
    <r>
      <t>Company Records</t>
    </r>
    <r>
      <rPr>
        <vertAlign val="superscript"/>
        <sz val="10"/>
        <rFont val="Arial"/>
        <family val="2"/>
      </rPr>
      <t>1</t>
    </r>
  </si>
  <si>
    <r>
      <t>Company Records</t>
    </r>
    <r>
      <rPr>
        <vertAlign val="superscript"/>
        <sz val="10"/>
        <rFont val="Arial"/>
        <family val="2"/>
      </rPr>
      <t>2</t>
    </r>
  </si>
  <si>
    <t>1 - For FERC account no. 930.1, the Company reviews all entries and identifies those that</t>
  </si>
  <si>
    <t>2 - For FERC account nos. 920 and 926, the Company reviews all entries and identifies the</t>
  </si>
  <si>
    <t>PBOP expenses to be removed from A&amp;G.</t>
  </si>
  <si>
    <t>Note:</t>
  </si>
  <si>
    <t>This schedule reflects the transmission and distribution plant determined by Commission order to be</t>
  </si>
  <si>
    <t xml:space="preserve">  FERC Docket No. ER08-1584, the docket that established this formula rate.</t>
  </si>
  <si>
    <t xml:space="preserve">  state-jurisdictional and removed from Common Use Facilities. The jurisdictional split was established in</t>
  </si>
  <si>
    <t>Form 1 Reference</t>
  </si>
  <si>
    <t>Per Tariff and As Filed</t>
  </si>
  <si>
    <t>Updated Reference (Note 3)</t>
  </si>
  <si>
    <t>(1)</t>
  </si>
  <si>
    <t>(2)</t>
  </si>
  <si>
    <t>RATE BASE:</t>
  </si>
  <si>
    <t>GROSS PLANT IN SERVICE</t>
  </si>
  <si>
    <t>(Note H)</t>
  </si>
  <si>
    <t xml:space="preserve">  Production</t>
  </si>
  <si>
    <t>205.46.g</t>
  </si>
  <si>
    <t xml:space="preserve">  Transmission</t>
  </si>
  <si>
    <t>207.58.g</t>
  </si>
  <si>
    <t xml:space="preserve">  Distribution</t>
  </si>
  <si>
    <t>207.75.g</t>
  </si>
  <si>
    <t xml:space="preserve">  General &amp; Intangible</t>
  </si>
  <si>
    <t xml:space="preserve">  Allocated Plant</t>
  </si>
  <si>
    <t xml:space="preserve">  Communication System</t>
  </si>
  <si>
    <t xml:space="preserve">  Common</t>
  </si>
  <si>
    <t>356.1</t>
  </si>
  <si>
    <t>TOTAL GROSS PLANT</t>
  </si>
  <si>
    <t>ACCUMULATED DEPRECIATION</t>
  </si>
  <si>
    <t>219.20-24.c</t>
  </si>
  <si>
    <t>219.25.c</t>
  </si>
  <si>
    <t>219.26.c</t>
  </si>
  <si>
    <t xml:space="preserve">TOTAL ACCUM. DEPRECIATION </t>
  </si>
  <si>
    <t xml:space="preserve"> </t>
  </si>
  <si>
    <t>NET PLANT IN SERVICE</t>
  </si>
  <si>
    <t xml:space="preserve">  Distribution </t>
  </si>
  <si>
    <t xml:space="preserve">TOTAL NET PLANT </t>
  </si>
  <si>
    <t xml:space="preserve">ADJUSTMENTS TO RATE BASE      </t>
  </si>
  <si>
    <t xml:space="preserve">  Account No. 281 (enter negative)</t>
  </si>
  <si>
    <t>273.8.k</t>
  </si>
  <si>
    <t xml:space="preserve">  Account No. 282 (enter negative)</t>
  </si>
  <si>
    <t>275.2.k</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</si>
  <si>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</si>
  <si>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</si>
  <si>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</si>
  <si>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</si>
  <si>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</si>
  <si>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</si>
  <si>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</si>
  <si>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</si>
  <si>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TOTAL ADJUSTMENTS</t>
  </si>
  <si>
    <t xml:space="preserve">LAND HELD FOR FUTURE USE </t>
  </si>
  <si>
    <t>214.x.d  (Notes B &amp; H)</t>
  </si>
  <si>
    <t>WORKING CAPITAL  (Notes C &amp; H)</t>
  </si>
  <si>
    <t xml:space="preserve">  CWC  </t>
  </si>
  <si>
    <t xml:space="preserve">  Materials &amp; Supplies</t>
  </si>
  <si>
    <t>227.5.c</t>
  </si>
  <si>
    <t>227.8.c</t>
  </si>
  <si>
    <t xml:space="preserve">  Prepayments (Account 165)</t>
  </si>
  <si>
    <t xml:space="preserve">TOTAL WORKING CAPITAL </t>
  </si>
  <si>
    <t xml:space="preserve">TRANSMISSION RATE BASE </t>
  </si>
  <si>
    <t>Updated Reference</t>
  </si>
  <si>
    <t>O&amp;M</t>
  </si>
  <si>
    <t xml:space="preserve">  Transmission </t>
  </si>
  <si>
    <t>321.112.b</t>
  </si>
  <si>
    <t xml:space="preserve">    Less: Account 565 and 561</t>
  </si>
  <si>
    <t>321.85-92.b &amp; 96.b</t>
  </si>
  <si>
    <t xml:space="preserve">  A&amp;G</t>
  </si>
  <si>
    <t>323.194.b</t>
  </si>
  <si>
    <t xml:space="preserve">    Less FERC Annual Fees  (Note D)</t>
  </si>
  <si>
    <t>350.1.b</t>
  </si>
  <si>
    <t xml:space="preserve">    Plus:  Fixed PBOP expense</t>
  </si>
  <si>
    <t xml:space="preserve"> (Note I)</t>
  </si>
  <si>
    <t xml:space="preserve">    Less:  Actual PBOP expense</t>
  </si>
  <si>
    <t xml:space="preserve"> (Company Records)</t>
  </si>
  <si>
    <t xml:space="preserve">    Less: EPRI &amp; Reg. Comm. Exp. &amp; Non-safety  Ad. (Note E)</t>
  </si>
  <si>
    <t xml:space="preserve">    Plus Transmission Related Reg. Comm.  Exp. (Note E)</t>
  </si>
  <si>
    <t>DEPRECIATION EXPENSE  (Note I)</t>
  </si>
  <si>
    <t>336.7.b</t>
  </si>
  <si>
    <t xml:space="preserve">  General &amp; intangible</t>
  </si>
  <si>
    <t>336.10.b &amp; 336.1.d&amp;e</t>
  </si>
  <si>
    <t>336.11.b</t>
  </si>
  <si>
    <t>TAXES OTHER THAN INCOME TAXES  (Note F)</t>
  </si>
  <si>
    <t xml:space="preserve">  LABOR RELATED</t>
  </si>
  <si>
    <t xml:space="preserve">          Payroll</t>
  </si>
  <si>
    <t xml:space="preserve">          Highway and vehicle</t>
  </si>
  <si>
    <t>263.i</t>
  </si>
  <si>
    <t xml:space="preserve">  PLANT RELATED</t>
  </si>
  <si>
    <t xml:space="preserve">         Property</t>
  </si>
  <si>
    <t>263.23i</t>
  </si>
  <si>
    <t xml:space="preserve">         Gross Receipts</t>
  </si>
  <si>
    <t xml:space="preserve">         Other</t>
  </si>
  <si>
    <t xml:space="preserve">INCOME TAXES          </t>
  </si>
  <si>
    <t xml:space="preserve"> (Note G)</t>
  </si>
  <si>
    <t xml:space="preserve">     T=1 - {[(1 - SIT) * (1 - FIT)] / (1 - SIT * FIT * p)} =</t>
  </si>
  <si>
    <t xml:space="preserve">     CIT=(T/1-T) * (1-(WCLTD/R)) =</t>
  </si>
  <si>
    <t xml:space="preserve">       and FIT, SIT &amp; p are as given in footnote G.</t>
  </si>
  <si>
    <t>Total Income Taxes</t>
  </si>
  <si>
    <t xml:space="preserve">RETURN </t>
  </si>
  <si>
    <t>SUPPORTING CALCULATIONS AND NOTES</t>
  </si>
  <si>
    <t>TRANSMISSION PLANT INCLUDED IN JOINT TARIFF RATES</t>
  </si>
  <si>
    <t xml:space="preserve">Total transmission plant </t>
  </si>
  <si>
    <t xml:space="preserve">Less transmission plant excluded from Common Use Facilities </t>
  </si>
  <si>
    <t xml:space="preserve">Less transmission plant included in Ancillary Services </t>
  </si>
  <si>
    <t>See note 1 below</t>
  </si>
  <si>
    <t>DISTRIBUTION PLANT INCLUDED IN JOINT TARIFF RATES</t>
  </si>
  <si>
    <t xml:space="preserve">Total distribution plant    </t>
  </si>
  <si>
    <t xml:space="preserve">Less distribution plant excluded from Common Use Facilities </t>
  </si>
  <si>
    <t xml:space="preserve">Less distribution plant included in Ancillary Services </t>
  </si>
  <si>
    <t>Total Transmission Accumulated Depreciation</t>
  </si>
  <si>
    <t>Total Distribution Accumulated Depreciation</t>
  </si>
  <si>
    <t>Less distribution accumulated depreciation excluded from Common Use Facilities (Company Records)</t>
  </si>
  <si>
    <t>WAGES &amp; SALARY ALLOCATOR   (W&amp;S)</t>
  </si>
  <si>
    <t>354.21.b</t>
  </si>
  <si>
    <t xml:space="preserve">  Total Wages Expense</t>
  </si>
  <si>
    <t>354.28.b</t>
  </si>
  <si>
    <t xml:space="preserve">  Less:  A&amp;G Wages</t>
  </si>
  <si>
    <t>354.27.b</t>
  </si>
  <si>
    <t>TRANSMISSION &amp; DISTRIBUTION ALLOCATOR (T&amp;D)</t>
  </si>
  <si>
    <t>Transmission Net Plant</t>
  </si>
  <si>
    <t>Distribution Net Plant</t>
  </si>
  <si>
    <t>RETURN (R)</t>
  </si>
  <si>
    <t>Long Term Interest</t>
  </si>
  <si>
    <t>117, sum of 62.c through 66.c</t>
  </si>
  <si>
    <t>Preferred Dividends</t>
  </si>
  <si>
    <t>118.29.c (positive number)</t>
  </si>
  <si>
    <t>Development of Common Stock:</t>
  </si>
  <si>
    <t>Proprietary Capital</t>
  </si>
  <si>
    <t>112.16.c</t>
  </si>
  <si>
    <t>Less:  Preferred Stock</t>
  </si>
  <si>
    <t>112.3.c</t>
  </si>
  <si>
    <t>Less:  Undistributed Earnings</t>
  </si>
  <si>
    <t>112.12.c (enter negative)</t>
  </si>
  <si>
    <t>Less:  Accum Other Comp Inc</t>
  </si>
  <si>
    <t>112.15.c (enter negative)</t>
  </si>
  <si>
    <t xml:space="preserve">   Adjusted Common Stock</t>
  </si>
  <si>
    <t xml:space="preserve">  Long Term Debt</t>
  </si>
  <si>
    <t xml:space="preserve">112.24.c </t>
  </si>
  <si>
    <t xml:space="preserve">  Preferred Stock </t>
  </si>
  <si>
    <t xml:space="preserve">  Adjusted Common Stock</t>
  </si>
  <si>
    <t>NOTES:</t>
  </si>
  <si>
    <t>1 - There are no transmission and distribution plant included in the OATT ancillary services rates which needs to be removed from Common Use Facilities.</t>
  </si>
  <si>
    <t>3 - Items in the Updated Reference column highlighted in gray did not change from the Tariff and As Filed column.</t>
  </si>
  <si>
    <t>Cost of Service Formula Reference Changes</t>
  </si>
  <si>
    <t>Transmission</t>
  </si>
  <si>
    <t>Transmission Assets as of 12/31/2016</t>
  </si>
  <si>
    <t>323.189.b</t>
  </si>
  <si>
    <t>3 - Total General Intangible Plant - FERC Form 1 219.28c</t>
  </si>
  <si>
    <t>2 - Communication System - Plant Accounts 397</t>
  </si>
  <si>
    <t>1 - General Plant Electric - Plant Accounts 389,390,391,392,393,394</t>
  </si>
  <si>
    <t>13 month average</t>
  </si>
  <si>
    <t>Account No. 180</t>
  </si>
  <si>
    <t>Intangible Plant</t>
  </si>
  <si>
    <t>System</t>
  </si>
  <si>
    <t>Electric</t>
  </si>
  <si>
    <t>Date</t>
  </si>
  <si>
    <t xml:space="preserve">Total General and  </t>
  </si>
  <si>
    <t>Communication</t>
  </si>
  <si>
    <t xml:space="preserve">General Plant  </t>
  </si>
  <si>
    <t>(b) + (c)</t>
  </si>
  <si>
    <r>
      <t>(c)</t>
    </r>
    <r>
      <rPr>
        <sz val="12"/>
        <rFont val="Calibri"/>
        <family val="2"/>
      </rPr>
      <t>₂</t>
    </r>
  </si>
  <si>
    <r>
      <t>(b)</t>
    </r>
    <r>
      <rPr>
        <sz val="12"/>
        <rFont val="Calibri"/>
        <family val="2"/>
      </rPr>
      <t>₁</t>
    </r>
  </si>
  <si>
    <r>
      <t>(d)</t>
    </r>
    <r>
      <rPr>
        <sz val="12"/>
        <rFont val="Calibri"/>
        <family val="2"/>
      </rPr>
      <t>₃</t>
    </r>
  </si>
  <si>
    <t>General Plant Accumulated Depreciation by Plant Account</t>
  </si>
  <si>
    <t>WORKPAPER 9</t>
  </si>
  <si>
    <t>321.84-92.b &amp; 96.b</t>
  </si>
  <si>
    <t>263.3i, 263.4i, 263.12i</t>
  </si>
  <si>
    <t>6 - Line 21 represents the beginning balance of Account 190 from Schedule BHP-11, line 34 column (b).</t>
  </si>
  <si>
    <t>5 - Column (e ) is Column (d) divided by 365 days (366 days if leap year).</t>
  </si>
  <si>
    <t>4 - Column (d) is number of days remaining in year as of and including the last day of the month.</t>
  </si>
  <si>
    <t>3 - Column (c) is transmission portion of current monthly activity.</t>
  </si>
  <si>
    <t>2 - Column (b) is current month change in ADIT balance.</t>
  </si>
  <si>
    <t>1 - Line 1 represents the beginning balance of transmission portion of Account 282. It is total company Account 282 balance on Schedule BHP-11, line 32 column (b) times Net Plant allocator on Estimated Service Year ATRR, line 37 column (4).</t>
  </si>
  <si>
    <t>Black Hills Power determined no revision to the actual revenue requirement calculation will be necessary.</t>
  </si>
  <si>
    <t>On July 31, 2015, the Internal Revenue Service (IRS) issued a number of private letter rulings (PLRs) regarding the design of the formula rate templates and compliance with the deferred tax normalization rules prescribed under the Internal Revenue Code and the applicable regulations thereunder. Based on the guidance in the PLRs, Black Hills Power determined the Accumulated Deferred Income Tax (ADIT) calculation should be revised to meet the ADIT proration formula requirements provided under such normalization rules. This supplemental schedule reflects the revised calculation which reduced the estimated revenue requirement by $227,532 or 1.4%.</t>
  </si>
  <si>
    <t>Total Transmission Acct 190 (to be entered on ATRR, line 39 column (5))</t>
  </si>
  <si>
    <t>Estimated Service Year ATRR, line 39, column (4)</t>
  </si>
  <si>
    <t>Total Acct 190</t>
  </si>
  <si>
    <t>Balance</t>
  </si>
  <si>
    <t>Account No. 190</t>
  </si>
  <si>
    <t>Total Transmission Acct 282 (to be entered on ATRR, line 37 column (5))</t>
  </si>
  <si>
    <t>Account No. 282</t>
  </si>
  <si>
    <t xml:space="preserve">Pro-rata ADIT Activity </t>
  </si>
  <si>
    <t>Ratio</t>
  </si>
  <si>
    <t>Days</t>
  </si>
  <si>
    <t>Activity</t>
  </si>
  <si>
    <t xml:space="preserve">Activity </t>
  </si>
  <si>
    <t xml:space="preserve">Year </t>
  </si>
  <si>
    <t>(c ) * (e )</t>
  </si>
  <si>
    <t>Remaining</t>
  </si>
  <si>
    <t>(f)</t>
  </si>
  <si>
    <t>(e)</t>
  </si>
  <si>
    <t>(d)</t>
  </si>
  <si>
    <t>(c)</t>
  </si>
  <si>
    <t>Accumulated Deferred Income Taxes</t>
  </si>
  <si>
    <t>WORKPAPER 8</t>
  </si>
  <si>
    <t xml:space="preserve">  New Construction CUS Assets</t>
  </si>
  <si>
    <t>BHP-11 Pg. 6. Workpaper 2 (line 15)</t>
  </si>
  <si>
    <t>See Workpaper 3 (line 19 col D)</t>
  </si>
  <si>
    <t xml:space="preserve">  Additional Transmission Depr</t>
  </si>
  <si>
    <t>BHP-11 Pg.6. Workpaper 2 (line 52)</t>
  </si>
  <si>
    <t>(line 3 - line 15)</t>
  </si>
  <si>
    <t>(line 4)</t>
  </si>
  <si>
    <t>(line 1 - line 13)</t>
  </si>
  <si>
    <t>(line 2 - line 14)</t>
  </si>
  <si>
    <t>(sum lines 1 - 9)</t>
  </si>
  <si>
    <t>(sum lines 13 - 20)</t>
  </si>
  <si>
    <t>See Workpaper 4 (line 5 col 1)</t>
  </si>
  <si>
    <t>BHP-11 Pg. 10. Workpaper 6 (line 4, col m) (207.99.g - 207.94.g)</t>
  </si>
  <si>
    <t>See Workpaper 5 (line 5)</t>
  </si>
  <si>
    <t>BHP-11 Pg. 10. Workpaper 6 (line 5, col m) (201.13.e + 201.13.f)</t>
  </si>
  <si>
    <t>207.94g</t>
  </si>
  <si>
    <t>See Workpaper 4 (line 24 col 1)</t>
  </si>
  <si>
    <t>Supplmental Schedule, Workpaper 9 (line 13, col b)</t>
  </si>
  <si>
    <t>See Workpaper 5 (line 11)</t>
  </si>
  <si>
    <t>BHP-11 Pg. 10. Workpaper 6 (line 15, col m) (201.14.e + 201.14.f)</t>
  </si>
  <si>
    <t>See Workpaper 4 (line 22 col 2)</t>
  </si>
  <si>
    <t>Supplmental Schedule, Workpaper 9 (line 13, col c)</t>
  </si>
  <si>
    <t>(line 5 - line 16)</t>
  </si>
  <si>
    <t>(line 6 - line 17)</t>
  </si>
  <si>
    <t>(line 7 - line 18)</t>
  </si>
  <si>
    <t>(line 8 - line 19)</t>
  </si>
  <si>
    <t>(line 9 - line 20)</t>
  </si>
  <si>
    <t>(sum lines 24 - 32)</t>
  </si>
  <si>
    <t>(Note A)</t>
  </si>
  <si>
    <t>113.62 c</t>
  </si>
  <si>
    <t>113.63.c, Supplemental Schedule, Workpaper 8, line 17(f)</t>
  </si>
  <si>
    <t>113.64 c</t>
  </si>
  <si>
    <t>111.82 c, Supplemental Schedule, Workpaper 8, line 28(f)</t>
  </si>
  <si>
    <t>113.57 c</t>
  </si>
  <si>
    <t>(232.1.f - 278.3.f)*.35</t>
  </si>
  <si>
    <t>(sum lines 36 - 41)</t>
  </si>
  <si>
    <t>214.x.d  (Notes B)</t>
  </si>
  <si>
    <t>(1/8 * line 63)</t>
  </si>
  <si>
    <t>111.57.c</t>
  </si>
  <si>
    <t>(sum lines 47 - 50)</t>
  </si>
  <si>
    <t>(sum lines 33, 42, 44, &amp; 51)</t>
  </si>
  <si>
    <t>BHP-11 Pg. 7. Workpaper 3 (line 19 col F)</t>
  </si>
  <si>
    <t>ESTIMATED REVENUE REQUIREMENT  (sum lines 63, 71, 81, 90, 93)</t>
  </si>
  <si>
    <t>2 - Line 57 column (4) allocator reference should be DA, as the FERC annual charges for the year are assessed directly under this tariff.</t>
  </si>
  <si>
    <t>Total  (sum lines 156-158)</t>
  </si>
  <si>
    <t>(see above line 153)</t>
  </si>
  <si>
    <t>112.24.c</t>
  </si>
  <si>
    <t>(sum lines 149-152)</t>
  </si>
  <si>
    <t xml:space="preserve">  Total  (sum lines 139 - 140)</t>
  </si>
  <si>
    <t>line 28</t>
  </si>
  <si>
    <t>lines 25, 26 &amp; 27</t>
  </si>
  <si>
    <t xml:space="preserve">  Adjusted Total  (sum lines 134-135)</t>
  </si>
  <si>
    <t>Percentage of distribution plant accumulated depreciation included in Common Use Facilities (line 127 divided by line 125)</t>
  </si>
  <si>
    <t>Supplemental Schedule, Workpaper 4, line 32(b)</t>
  </si>
  <si>
    <t>Common Use AC Facilities (line 125 less line 126)</t>
  </si>
  <si>
    <t>Supplemental Schedule, Workpaper 4, line 35(b)</t>
  </si>
  <si>
    <t>Percentage of transmission plant accumulated depreciation included in Common Use Facilities (line 119 divided by line 120)</t>
  </si>
  <si>
    <t>Total CUS Accumulated Depreciation (line 115 plus line 118)</t>
  </si>
  <si>
    <t>Total Accumulated Depreciation for the CUS System (line 117 plus line 118)</t>
  </si>
  <si>
    <t>Plus Common Use AC Facilities Accumulated Depreciation (line 127)</t>
  </si>
  <si>
    <t>Total Transmission Accumulated Depreciation included in Common Use Facilities (line 115 - line 113)</t>
  </si>
  <si>
    <t>Supplemental Schedule, Workpaper 4, line 27(b)</t>
  </si>
  <si>
    <t>Column (3) lines 14 - 15</t>
  </si>
  <si>
    <t>Percentage of distribution plant included in Common Use Facilities (line 107 divided by line 110)</t>
  </si>
  <si>
    <t>Supplemental Schedule, Workpaper 4, line 32(a)</t>
  </si>
  <si>
    <t>Common Use AC Facilities (line 107 less lines 108 &amp; 109)</t>
  </si>
  <si>
    <t>Supplemental Schedule, Workpaper 4, line 35(a)</t>
  </si>
  <si>
    <t>Column (3) line 5</t>
  </si>
  <si>
    <t>Percentage of transmission plant included in Common Use Facilities (line 101 divided by line 102)</t>
  </si>
  <si>
    <t>Total CUS Plant (line 96 plus line 110)</t>
  </si>
  <si>
    <t>Total Gross Plant for the CUS System (line 99 plus line 100)</t>
  </si>
  <si>
    <t>Plus Common Use AC Facilities (line 110)</t>
  </si>
  <si>
    <t>Transmission plant included in Common Use Facilities  (line 96 less lines 97 and 98)</t>
  </si>
  <si>
    <t>Supplemental Schedule, Workpaper 4, line 27(a)</t>
  </si>
  <si>
    <t>Column (3) lines 2 - 4</t>
  </si>
  <si>
    <t xml:space="preserve">  [ Rate Base (line 53) * R (line 159)]</t>
  </si>
  <si>
    <t>(line 86 * line 93)</t>
  </si>
  <si>
    <t xml:space="preserve">       where WCLTD=(line 156) and R= (line 159)</t>
  </si>
  <si>
    <t>TOTAL OTHER TAXES  (sum lines 75 - 80)</t>
  </si>
  <si>
    <t>263.20i</t>
  </si>
  <si>
    <t>263.4i</t>
  </si>
  <si>
    <t>TOTAL DEPRECIATION (Sum lines 66 - 70)</t>
  </si>
  <si>
    <t>(line 4 + line 6) x (BHP-11 Pg.8. Workpaper 5 (line 25))</t>
  </si>
  <si>
    <t>BHP-11 Pg.7. Workpaper 3 (line 23)</t>
  </si>
  <si>
    <t>See Workpaper 3 (line 16)</t>
  </si>
  <si>
    <t>BHP-11 Pg. 6. Workpaper 2 (line 17)</t>
  </si>
  <si>
    <t>line 2 (207.58.g) x BHP-11 Pg. 8. Workpaper 5 (line 11)</t>
  </si>
  <si>
    <t>TOTAL O&amp;M   (sum lines 54, 56, 58, 61, 62 less lines 55, 57, 59 , 60)</t>
  </si>
  <si>
    <t>Supplemental Schedule, Workpaper 1, line 16</t>
  </si>
  <si>
    <t>(Workpaper 1 line 11)</t>
  </si>
  <si>
    <t>Supplemental Schedule, Workpaper 1, line 5</t>
  </si>
  <si>
    <t>Supplemental Schedule, Workpaper 1, line 22</t>
  </si>
  <si>
    <t>350.1.b, W/S Allocator, see note 2 below</t>
  </si>
  <si>
    <t>2018 BHP_CUS_Tariff_detail - 2018 estimate rate.xls</t>
  </si>
  <si>
    <t>Estimate Cell J51</t>
  </si>
  <si>
    <t>Estimate Cell H14 is the % in Column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</si>
</sst>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Red]\-&quot;$&quot;#,##0.0"/>
    <numFmt numFmtId="168" formatCode="00000"/>
    <numFmt numFmtId="169" formatCode="#,##0\ ;\(#,##0\);\-\ \ \ \ \ "/>
    <numFmt numFmtId="170" formatCode="#,##0\ ;\(#,##0\);\–\ \ \ \ \ "/>
    <numFmt numFmtId="171" formatCode="#,##0;\(#,##0\)"/>
    <numFmt numFmtId="172" formatCode="yyyymmdd"/>
    <numFmt numFmtId="173" formatCode="_([$€-2]* #,##0.00_);_([$€-2]* \(#,##0.00\);_([$€-2]* &quot;-&quot;??_)"/>
    <numFmt numFmtId="174" formatCode="_-* #,##0.0_-;\-* #,##0.0_-;_-* &quot;-&quot;??_-;_-@_-"/>
    <numFmt numFmtId="175" formatCode="#,##0.00&quot; $&quot;;\-#,##0.00&quot; $&quot;"/>
    <numFmt numFmtId="176" formatCode="000000000"/>
    <numFmt numFmtId="177" formatCode="#,##0.0_);\(#,##0.0\)"/>
    <numFmt numFmtId="178" formatCode="_-&quot;£&quot;* #,##0_-;\-&quot;£&quot;* #,##0_-;_-&quot;£&quot;* &quot;-&quot;_-;_-@_-"/>
    <numFmt numFmtId="179" formatCode="_-&quot;£&quot;* #,##0.00_-;\-&quot;£&quot;* #,##0.00_-;_-&quot;£&quot;* &quot;-&quot;??_-;_-@_-"/>
    <numFmt numFmtId="180" formatCode="0.00_)"/>
    <numFmt numFmtId="181" formatCode="00"/>
    <numFmt numFmtId="182" formatCode="0_);\(0\)"/>
    <numFmt numFmtId="183" formatCode="000\-00\-0000"/>
    <numFmt numFmtId="184" formatCode="mmm\-yyyy"/>
    <numFmt numFmtId="185" formatCode="0.000%"/>
    <numFmt numFmtId="186" formatCode="#,##0.0000"/>
    <numFmt numFmtId="187" formatCode="[$-409]mmm\-yy;@"/>
    <numFmt numFmtId="188" formatCode="_(* #,##0.00000_);_(* \(#,##0.00000\);_(* &quot;-&quot;??_);_(@_)"/>
    <numFmt numFmtId="189" formatCode="0.000000"/>
  </numFmts>
  <fonts count="79">
    <font>
      <sz val="12"/>
      <name val="Arial MT"/>
    </font>
    <font>
      <sz val="11"/>
      <color theme="1"/>
      <name val="Calibri"/>
      <family val="2"/>
      <scheme val="minor"/>
    </font>
    <font>
      <sz val="11"/>
      <color theme="1"/>
      <name val="Calibri"/>
      <family val="2"/>
      <scheme val="minor"/>
    </font>
    <font>
      <sz val="10"/>
      <name val="Arial"/>
      <family val="2"/>
    </font>
    <font>
      <b/>
      <sz val="10"/>
      <name val="Arial"/>
      <family val="2"/>
    </font>
    <font>
      <sz val="12"/>
      <name val="Arial MT"/>
    </font>
    <font>
      <sz val="10"/>
      <name val="MS Sans Serif"/>
      <family val="2"/>
    </font>
    <font>
      <sz val="11"/>
      <color indexed="8"/>
      <name val="Calibri"/>
      <family val="2"/>
    </font>
    <font>
      <sz val="11"/>
      <color indexed="9"/>
      <name val="Calibri"/>
      <family val="2"/>
    </font>
    <font>
      <sz val="8"/>
      <name val="Helv"/>
    </font>
    <font>
      <sz val="10"/>
      <name val="Times New Roman"/>
      <family val="1"/>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b/>
      <sz val="12"/>
      <name val="Arial"/>
      <family val="2"/>
    </font>
    <font>
      <i/>
      <sz val="12"/>
      <name val="Arial"/>
      <family val="2"/>
    </font>
    <font>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u/>
      <sz val="10"/>
      <name val="Arial"/>
      <family val="2"/>
    </font>
    <font>
      <sz val="10"/>
      <color indexed="57"/>
      <name val="Arial"/>
      <family val="2"/>
    </font>
    <font>
      <vertAlign val="superscript"/>
      <sz val="10"/>
      <name val="Arial"/>
      <family val="2"/>
    </font>
    <font>
      <b/>
      <sz val="12"/>
      <color theme="1"/>
      <name val="Arial"/>
      <family val="2"/>
    </font>
    <font>
      <sz val="12"/>
      <color theme="1"/>
      <name val="Arial"/>
      <family val="2"/>
    </font>
    <font>
      <sz val="10"/>
      <name val="Arial MT"/>
    </font>
    <font>
      <sz val="12"/>
      <name val="Calibri"/>
      <family val="2"/>
    </font>
    <font>
      <sz val="9"/>
      <color indexed="81"/>
      <name val="Tahoma"/>
      <family val="2"/>
    </font>
    <font>
      <b/>
      <sz val="9"/>
      <color indexed="81"/>
      <name val="Tahoma"/>
      <family val="2"/>
    </font>
    <font>
      <u/>
      <sz val="12"/>
      <color theme="10"/>
      <name val="Arial MT"/>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gray0625"/>
    </fill>
    <fill>
      <patternFill patternType="solid">
        <fgColor theme="0" tint="-0.14999847407452621"/>
        <bgColor indexed="64"/>
      </patternFill>
    </fill>
  </fills>
  <borders count="21">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s>
  <cellStyleXfs count="207">
    <xf numFmtId="164" fontId="0" fillId="0" borderId="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37" fontId="6" fillId="0" borderId="0" applyFont="0" applyFill="0" applyBorder="0" applyAlignment="0" applyProtection="0"/>
    <xf numFmtId="37" fontId="6" fillId="0" borderId="0" applyFont="0" applyFill="0" applyBorder="0" applyAlignment="0" applyProtection="0"/>
    <xf numFmtId="38" fontId="6" fillId="0" borderId="0" applyFont="0" applyFill="0" applyBorder="0" applyAlignment="0" applyProtection="0"/>
    <xf numFmtId="37" fontId="6" fillId="0" borderId="0" applyFont="0" applyFill="0" applyBorder="0" applyAlignment="0" applyProtection="0"/>
    <xf numFmtId="37" fontId="6" fillId="0" borderId="0" applyFont="0" applyFill="0" applyBorder="0" applyAlignment="0" applyProtection="0"/>
    <xf numFmtId="38" fontId="6" fillId="0" borderId="0" applyFont="0" applyFill="0" applyBorder="0" applyAlignment="0" applyProtection="0"/>
    <xf numFmtId="37" fontId="6" fillId="0" borderId="0" applyFont="0" applyFill="0" applyBorder="0" applyAlignment="0" applyProtection="0"/>
    <xf numFmtId="38" fontId="6" fillId="0" borderId="0" applyFont="0" applyFill="0" applyBorder="0" applyAlignment="0" applyProtection="0"/>
    <xf numFmtId="37" fontId="6" fillId="0" borderId="0" applyFont="0" applyFill="0" applyBorder="0" applyAlignment="0" applyProtection="0"/>
    <xf numFmtId="0" fontId="3" fillId="0" borderId="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20" borderId="0" applyNumberFormat="0" applyBorder="0" applyAlignment="0" applyProtection="0"/>
    <xf numFmtId="38" fontId="9" fillId="0" borderId="0" applyBorder="0" applyAlignment="0"/>
    <xf numFmtId="167" fontId="10" fillId="21" borderId="4">
      <alignment horizontal="center" vertical="center"/>
    </xf>
    <xf numFmtId="168" fontId="3" fillId="0" borderId="5">
      <alignment horizontal="left"/>
    </xf>
    <xf numFmtId="0" fontId="11" fillId="0" borderId="0"/>
    <xf numFmtId="0" fontId="12" fillId="4" borderId="0" applyNumberFormat="0" applyBorder="0" applyAlignment="0" applyProtection="0"/>
    <xf numFmtId="0" fontId="13" fillId="0" borderId="0" applyNumberFormat="0" applyFill="0" applyBorder="0" applyAlignment="0" applyProtection="0"/>
    <xf numFmtId="169" fontId="14" fillId="0" borderId="6" applyNumberFormat="0" applyFill="0" applyAlignment="0" applyProtection="0">
      <alignment horizontal="center"/>
    </xf>
    <xf numFmtId="170" fontId="14" fillId="0" borderId="1" applyFill="0" applyAlignment="0" applyProtection="0">
      <alignment horizontal="center"/>
    </xf>
    <xf numFmtId="38" fontId="3" fillId="0" borderId="0">
      <alignment horizontal="right"/>
    </xf>
    <xf numFmtId="37" fontId="15" fillId="0" borderId="0" applyFill="0">
      <alignment horizontal="right"/>
    </xf>
    <xf numFmtId="37" fontId="15" fillId="0" borderId="0">
      <alignment horizontal="right"/>
    </xf>
    <xf numFmtId="0" fontId="15" fillId="0" borderId="0" applyFill="0">
      <alignment horizontal="center"/>
    </xf>
    <xf numFmtId="37" fontId="15" fillId="0" borderId="7" applyFill="0">
      <alignment horizontal="right"/>
    </xf>
    <xf numFmtId="37" fontId="15" fillId="0" borderId="0">
      <alignment horizontal="right"/>
    </xf>
    <xf numFmtId="0" fontId="16" fillId="0" borderId="0" applyFill="0">
      <alignment vertical="top"/>
    </xf>
    <xf numFmtId="0" fontId="17" fillId="0" borderId="0" applyFill="0">
      <alignment horizontal="left" vertical="top"/>
    </xf>
    <xf numFmtId="37" fontId="15" fillId="0" borderId="3" applyFill="0">
      <alignment horizontal="right"/>
    </xf>
    <xf numFmtId="0" fontId="3" fillId="0" borderId="0" applyNumberFormat="0" applyFont="0" applyAlignment="0"/>
    <xf numFmtId="0" fontId="16" fillId="0" borderId="0" applyFill="0">
      <alignment wrapText="1"/>
    </xf>
    <xf numFmtId="0" fontId="17" fillId="0" borderId="0" applyFill="0">
      <alignment horizontal="left" vertical="top" wrapText="1"/>
    </xf>
    <xf numFmtId="37" fontId="15" fillId="0" borderId="0" applyFill="0">
      <alignment horizontal="right"/>
    </xf>
    <xf numFmtId="0" fontId="18" fillId="0" borderId="0" applyNumberFormat="0" applyFont="0" applyAlignment="0">
      <alignment horizontal="center"/>
    </xf>
    <xf numFmtId="0" fontId="19" fillId="0" borderId="0" applyFill="0">
      <alignment vertical="top" wrapText="1"/>
    </xf>
    <xf numFmtId="0" fontId="20" fillId="0" borderId="0" applyFill="0">
      <alignment horizontal="left" vertical="top" wrapText="1"/>
    </xf>
    <xf numFmtId="37" fontId="15" fillId="0" borderId="0" applyFill="0">
      <alignment horizontal="right"/>
    </xf>
    <xf numFmtId="0" fontId="18" fillId="0" borderId="0" applyNumberFormat="0" applyFont="0" applyAlignment="0">
      <alignment horizontal="center"/>
    </xf>
    <xf numFmtId="0" fontId="21" fillId="0" borderId="0" applyFill="0">
      <alignment vertical="center" wrapText="1"/>
    </xf>
    <xf numFmtId="0" fontId="22" fillId="0" borderId="0">
      <alignment horizontal="left" vertical="center" wrapText="1"/>
    </xf>
    <xf numFmtId="37" fontId="15" fillId="0" borderId="0" applyFill="0">
      <alignment horizontal="right"/>
    </xf>
    <xf numFmtId="0" fontId="18" fillId="0" borderId="0" applyNumberFormat="0" applyFont="0" applyAlignment="0">
      <alignment horizontal="center"/>
    </xf>
    <xf numFmtId="0" fontId="23" fillId="0" borderId="0" applyFill="0">
      <alignment horizontal="center" vertical="center" wrapText="1"/>
    </xf>
    <xf numFmtId="0" fontId="3" fillId="0" borderId="0" applyFill="0">
      <alignment horizontal="center" vertical="center" wrapText="1"/>
    </xf>
    <xf numFmtId="37" fontId="24" fillId="0" borderId="0" applyFill="0">
      <alignment horizontal="right"/>
    </xf>
    <xf numFmtId="0" fontId="18" fillId="0" borderId="0" applyNumberFormat="0" applyFont="0" applyAlignment="0">
      <alignment horizontal="center"/>
    </xf>
    <xf numFmtId="0" fontId="25" fillId="0" borderId="0" applyFill="0">
      <alignment horizontal="center" vertical="center" wrapText="1"/>
    </xf>
    <xf numFmtId="0" fontId="26" fillId="0" borderId="0" applyFill="0">
      <alignment horizontal="center" vertical="center" wrapText="1"/>
    </xf>
    <xf numFmtId="37" fontId="24" fillId="0" borderId="0" applyFill="0">
      <alignment horizontal="right"/>
    </xf>
    <xf numFmtId="0" fontId="18" fillId="0" borderId="0" applyNumberFormat="0" applyFont="0" applyAlignment="0">
      <alignment horizontal="center"/>
    </xf>
    <xf numFmtId="0" fontId="27" fillId="0" borderId="0">
      <alignment horizontal="center" wrapText="1"/>
    </xf>
    <xf numFmtId="0" fontId="28" fillId="0" borderId="0" applyFill="0">
      <alignment horizontal="center" wrapText="1"/>
    </xf>
    <xf numFmtId="0" fontId="29" fillId="22" borderId="8" applyNumberFormat="0" applyAlignment="0" applyProtection="0"/>
    <xf numFmtId="0" fontId="30" fillId="23" borderId="9" applyNumberFormat="0" applyAlignment="0" applyProtection="0"/>
    <xf numFmtId="171"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0" fontId="32" fillId="0" borderId="0"/>
    <xf numFmtId="44" fontId="3" fillId="0" borderId="0" applyFont="0" applyFill="0" applyBorder="0" applyAlignment="0" applyProtection="0"/>
    <xf numFmtId="44" fontId="3" fillId="0" borderId="0" applyFont="0" applyFill="0" applyBorder="0" applyAlignment="0" applyProtection="0"/>
    <xf numFmtId="172" fontId="3" fillId="0" borderId="5">
      <alignment horizontal="center"/>
    </xf>
    <xf numFmtId="173" fontId="33" fillId="0" borderId="0" applyFont="0" applyFill="0" applyBorder="0" applyAlignment="0" applyProtection="0"/>
    <xf numFmtId="0" fontId="34" fillId="0" borderId="0" applyNumberFormat="0" applyFill="0" applyBorder="0" applyAlignment="0" applyProtection="0"/>
    <xf numFmtId="174" fontId="3" fillId="0" borderId="0">
      <protection locked="0"/>
    </xf>
    <xf numFmtId="0" fontId="35" fillId="0" borderId="0"/>
    <xf numFmtId="0" fontId="36" fillId="0" borderId="0"/>
    <xf numFmtId="0" fontId="37" fillId="0" borderId="0"/>
    <xf numFmtId="0" fontId="38" fillId="5" borderId="0" applyNumberFormat="0" applyBorder="0" applyAlignment="0" applyProtection="0"/>
    <xf numFmtId="38" fontId="15" fillId="24" borderId="0" applyNumberFormat="0" applyBorder="0" applyAlignment="0" applyProtection="0"/>
    <xf numFmtId="0" fontId="39" fillId="0" borderId="0" applyNumberFormat="0" applyFill="0" applyBorder="0" applyAlignment="0" applyProtection="0"/>
    <xf numFmtId="0" fontId="20" fillId="0" borderId="10" applyNumberFormat="0" applyAlignment="0" applyProtection="0">
      <alignment horizontal="left" vertical="center"/>
    </xf>
    <xf numFmtId="0" fontId="20" fillId="0" borderId="11">
      <alignment horizontal="left" vertical="center"/>
    </xf>
    <xf numFmtId="0" fontId="40" fillId="0" borderId="0">
      <alignment horizontal="center"/>
    </xf>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175" fontId="3" fillId="0" borderId="0">
      <protection locked="0"/>
    </xf>
    <xf numFmtId="175" fontId="3" fillId="0" borderId="0">
      <protection locked="0"/>
    </xf>
    <xf numFmtId="0" fontId="44" fillId="0" borderId="15" applyNumberFormat="0" applyFill="0" applyAlignment="0" applyProtection="0"/>
    <xf numFmtId="10" fontId="15" fillId="25" borderId="5" applyNumberFormat="0" applyBorder="0" applyAlignment="0" applyProtection="0"/>
    <xf numFmtId="0" fontId="45" fillId="8" borderId="8" applyNumberFormat="0" applyAlignment="0" applyProtection="0"/>
    <xf numFmtId="0" fontId="15" fillId="24" borderId="0"/>
    <xf numFmtId="0" fontId="46" fillId="0" borderId="16" applyNumberFormat="0" applyFill="0" applyAlignment="0" applyProtection="0"/>
    <xf numFmtId="176" fontId="3" fillId="0" borderId="5">
      <alignment horizontal="center"/>
    </xf>
    <xf numFmtId="177" fontId="47" fillId="0" borderId="0"/>
    <xf numFmtId="17" fontId="48" fillId="0" borderId="0">
      <alignment horizontal="center"/>
    </xf>
    <xf numFmtId="178" fontId="3" fillId="0" borderId="0" applyFont="0" applyFill="0" applyBorder="0" applyAlignment="0" applyProtection="0"/>
    <xf numFmtId="179" fontId="3" fillId="0" borderId="0" applyFont="0" applyFill="0" applyBorder="0" applyAlignment="0" applyProtection="0"/>
    <xf numFmtId="0" fontId="49" fillId="26" borderId="0" applyNumberFormat="0" applyBorder="0" applyAlignment="0" applyProtection="0"/>
    <xf numFmtId="43" fontId="50" fillId="0" borderId="0" applyNumberFormat="0" applyFill="0" applyBorder="0" applyAlignment="0" applyProtection="0"/>
    <xf numFmtId="0" fontId="14" fillId="0" borderId="0" applyNumberFormat="0" applyFill="0" applyAlignment="0" applyProtection="0"/>
    <xf numFmtId="37" fontId="51" fillId="0" borderId="0"/>
    <xf numFmtId="180" fontId="52" fillId="0" borderId="0"/>
    <xf numFmtId="164" fontId="5" fillId="0" borderId="0" applyProtection="0"/>
    <xf numFmtId="0" fontId="3" fillId="0" borderId="0"/>
    <xf numFmtId="0" fontId="2" fillId="0" borderId="0"/>
    <xf numFmtId="0" fontId="31" fillId="0" borderId="0"/>
    <xf numFmtId="0" fontId="3" fillId="0" borderId="0"/>
    <xf numFmtId="0" fontId="3" fillId="0" borderId="5">
      <alignment horizontal="center" wrapText="1"/>
    </xf>
    <xf numFmtId="2" fontId="3" fillId="0" borderId="5">
      <alignment horizontal="center"/>
    </xf>
    <xf numFmtId="181" fontId="4" fillId="0" borderId="5" applyFont="0">
      <alignment horizontal="center"/>
    </xf>
    <xf numFmtId="0" fontId="3" fillId="27" borderId="17" applyNumberFormat="0" applyFont="0" applyAlignment="0" applyProtection="0"/>
    <xf numFmtId="1" fontId="3" fillId="0" borderId="5">
      <alignment horizontal="center"/>
    </xf>
    <xf numFmtId="0" fontId="53" fillId="22" borderId="18" applyNumberFormat="0" applyAlignment="0" applyProtection="0"/>
    <xf numFmtId="10" fontId="3" fillId="0" borderId="0" applyFont="0" applyFill="0" applyBorder="0" applyAlignment="0" applyProtection="0"/>
    <xf numFmtId="9" fontId="3" fillId="0" borderId="0" applyFont="0" applyFill="0" applyBorder="0" applyAlignment="0" applyProtection="0"/>
    <xf numFmtId="0" fontId="6" fillId="0" borderId="0" applyNumberFormat="0" applyFont="0" applyFill="0" applyBorder="0" applyAlignment="0" applyProtection="0">
      <alignment horizontal="left"/>
    </xf>
    <xf numFmtId="15" fontId="6" fillId="0" borderId="0" applyFont="0" applyFill="0" applyBorder="0" applyAlignment="0" applyProtection="0"/>
    <xf numFmtId="4" fontId="6" fillId="0" borderId="0" applyFont="0" applyFill="0" applyBorder="0" applyAlignment="0" applyProtection="0"/>
    <xf numFmtId="0" fontId="54" fillId="0" borderId="6">
      <alignment horizontal="center"/>
    </xf>
    <xf numFmtId="3" fontId="6" fillId="0" borderId="0" applyFont="0" applyFill="0" applyBorder="0" applyAlignment="0" applyProtection="0"/>
    <xf numFmtId="0" fontId="6" fillId="28" borderId="0" applyNumberFormat="0" applyFont="0" applyBorder="0" applyAlignment="0" applyProtection="0"/>
    <xf numFmtId="37" fontId="15" fillId="24" borderId="0" applyFill="0">
      <alignment horizontal="right"/>
    </xf>
    <xf numFmtId="0" fontId="24" fillId="0" borderId="0">
      <alignment horizontal="left"/>
    </xf>
    <xf numFmtId="0" fontId="15" fillId="0" borderId="0" applyFill="0">
      <alignment horizontal="left"/>
    </xf>
    <xf numFmtId="37" fontId="15" fillId="0" borderId="1" applyFill="0">
      <alignment horizontal="right"/>
    </xf>
    <xf numFmtId="0" fontId="4" fillId="0" borderId="5" applyNumberFormat="0" applyFont="0" applyBorder="0">
      <alignment horizontal="right"/>
    </xf>
    <xf numFmtId="0" fontId="55" fillId="0" borderId="0" applyFill="0"/>
    <xf numFmtId="0" fontId="15" fillId="0" borderId="0" applyFill="0">
      <alignment horizontal="left"/>
    </xf>
    <xf numFmtId="182" fontId="15" fillId="0" borderId="1" applyFill="0">
      <alignment horizontal="right"/>
    </xf>
    <xf numFmtId="0" fontId="3" fillId="0" borderId="0" applyNumberFormat="0" applyFont="0" applyBorder="0" applyAlignment="0"/>
    <xf numFmtId="0" fontId="19" fillId="0" borderId="0" applyFill="0">
      <alignment horizontal="left" indent="1"/>
    </xf>
    <xf numFmtId="0" fontId="24" fillId="0" borderId="0" applyFill="0">
      <alignment horizontal="left"/>
    </xf>
    <xf numFmtId="37" fontId="15" fillId="0" borderId="0" applyFill="0">
      <alignment horizontal="right"/>
    </xf>
    <xf numFmtId="0" fontId="3" fillId="0" borderId="0" applyNumberFormat="0" applyFont="0" applyFill="0" applyBorder="0" applyAlignment="0"/>
    <xf numFmtId="0" fontId="19" fillId="0" borderId="0" applyFill="0">
      <alignment horizontal="left" indent="2"/>
    </xf>
    <xf numFmtId="0" fontId="15" fillId="0" borderId="0" applyFill="0">
      <alignment horizontal="left"/>
    </xf>
    <xf numFmtId="37" fontId="15" fillId="0" borderId="0" applyFill="0">
      <alignment horizontal="right"/>
    </xf>
    <xf numFmtId="0" fontId="3" fillId="0" borderId="0" applyNumberFormat="0" applyFont="0" applyBorder="0" applyAlignment="0"/>
    <xf numFmtId="0" fontId="56" fillId="0" borderId="0">
      <alignment horizontal="left" indent="3"/>
    </xf>
    <xf numFmtId="0" fontId="15" fillId="0" borderId="0" applyFill="0">
      <alignment horizontal="left"/>
    </xf>
    <xf numFmtId="37" fontId="15" fillId="0" borderId="0" applyFill="0">
      <alignment horizontal="right"/>
    </xf>
    <xf numFmtId="0" fontId="3" fillId="0" borderId="0" applyNumberFormat="0" applyFont="0" applyBorder="0" applyAlignment="0"/>
    <xf numFmtId="0" fontId="23" fillId="0" borderId="0">
      <alignment horizontal="left" indent="4"/>
    </xf>
    <xf numFmtId="0" fontId="15" fillId="0" borderId="0" applyFill="0">
      <alignment horizontal="left"/>
    </xf>
    <xf numFmtId="37" fontId="24" fillId="0" borderId="0" applyFill="0">
      <alignment horizontal="right"/>
    </xf>
    <xf numFmtId="0" fontId="3" fillId="0" borderId="0" applyNumberFormat="0" applyFont="0" applyBorder="0" applyAlignment="0"/>
    <xf numFmtId="0" fontId="25" fillId="0" borderId="0">
      <alignment horizontal="left" indent="5"/>
    </xf>
    <xf numFmtId="0" fontId="24" fillId="0" borderId="0" applyFill="0">
      <alignment horizontal="left"/>
    </xf>
    <xf numFmtId="37" fontId="24" fillId="0" borderId="0" applyFill="0">
      <alignment horizontal="right"/>
    </xf>
    <xf numFmtId="0" fontId="3" fillId="0" borderId="0" applyNumberFormat="0" applyFont="0" applyFill="0" applyBorder="0" applyAlignment="0"/>
    <xf numFmtId="0" fontId="27" fillId="0" borderId="0" applyFill="0">
      <alignment horizontal="left" indent="6"/>
    </xf>
    <xf numFmtId="0" fontId="24" fillId="0" borderId="0" applyFill="0">
      <alignment horizontal="left"/>
    </xf>
    <xf numFmtId="38" fontId="57" fillId="29" borderId="1">
      <alignment horizontal="right"/>
    </xf>
    <xf numFmtId="38" fontId="3" fillId="30" borderId="0" applyNumberFormat="0" applyFont="0" applyBorder="0" applyAlignment="0" applyProtection="0"/>
    <xf numFmtId="0" fontId="58" fillId="0" borderId="0" applyNumberFormat="0" applyAlignment="0">
      <alignment horizontal="centerContinuous"/>
    </xf>
    <xf numFmtId="0" fontId="14" fillId="0" borderId="1" applyNumberFormat="0" applyFill="0" applyAlignment="0" applyProtection="0"/>
    <xf numFmtId="37" fontId="59" fillId="0" borderId="0" applyNumberFormat="0">
      <alignment horizontal="left"/>
    </xf>
    <xf numFmtId="183" fontId="3" fillId="0" borderId="5">
      <alignment horizontal="center" wrapText="1"/>
    </xf>
    <xf numFmtId="38" fontId="6" fillId="0" borderId="0" applyFont="0" applyFill="0" applyBorder="0" applyAlignment="0" applyProtection="0"/>
    <xf numFmtId="38" fontId="6" fillId="0" borderId="0" applyFont="0" applyFill="0" applyBorder="0" applyAlignment="0" applyProtection="0"/>
    <xf numFmtId="0" fontId="3" fillId="0" borderId="0" applyNumberFormat="0" applyFill="0" applyBorder="0" applyProtection="0">
      <alignment horizontal="right" wrapText="1"/>
    </xf>
    <xf numFmtId="184" fontId="3" fillId="0" borderId="0" applyFill="0" applyBorder="0" applyAlignment="0" applyProtection="0">
      <alignment wrapText="1"/>
    </xf>
    <xf numFmtId="37" fontId="60" fillId="0" borderId="0" applyNumberFormat="0">
      <alignment horizontal="left"/>
    </xf>
    <xf numFmtId="37" fontId="61" fillId="0" borderId="0" applyNumberFormat="0">
      <alignment horizontal="left"/>
    </xf>
    <xf numFmtId="37" fontId="62" fillId="0" borderId="0" applyNumberFormat="0">
      <alignment horizontal="left"/>
    </xf>
    <xf numFmtId="177" fontId="63" fillId="0" borderId="0"/>
    <xf numFmtId="40" fontId="64" fillId="0" borderId="0"/>
    <xf numFmtId="0" fontId="65" fillId="0" borderId="0" applyNumberFormat="0" applyFill="0" applyBorder="0" applyAlignment="0" applyProtection="0"/>
    <xf numFmtId="0" fontId="66" fillId="0" borderId="19" applyNumberFormat="0" applyFill="0" applyAlignment="0" applyProtection="0"/>
    <xf numFmtId="37" fontId="15" fillId="29" borderId="0" applyNumberFormat="0" applyBorder="0" applyAlignment="0" applyProtection="0"/>
    <xf numFmtId="37" fontId="15" fillId="0" borderId="0"/>
    <xf numFmtId="3" fontId="67" fillId="0" borderId="15" applyProtection="0"/>
    <xf numFmtId="0" fontId="68" fillId="0" borderId="0" applyNumberFormat="0" applyFill="0" applyBorder="0" applyAlignment="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164" fontId="5" fillId="0" borderId="0" applyProtection="0"/>
    <xf numFmtId="9" fontId="3" fillId="0" borderId="0" applyFont="0" applyFill="0" applyBorder="0" applyAlignment="0" applyProtection="0"/>
    <xf numFmtId="9" fontId="1" fillId="0" borderId="0" applyFont="0" applyFill="0" applyBorder="0" applyAlignment="0" applyProtection="0"/>
    <xf numFmtId="164" fontId="78" fillId="0" borderId="0" applyNumberFormat="0" applyFill="0" applyBorder="0" applyAlignment="0" applyProtection="0"/>
  </cellStyleXfs>
  <cellXfs count="203">
    <xf numFmtId="164" fontId="0" fillId="0" borderId="0" xfId="0"/>
    <xf numFmtId="0" fontId="3" fillId="0" borderId="0" xfId="3"/>
    <xf numFmtId="44" fontId="3" fillId="0" borderId="0" xfId="3" applyNumberFormat="1"/>
    <xf numFmtId="49" fontId="4" fillId="0" borderId="0" xfId="3" applyNumberFormat="1" applyFont="1" applyAlignment="1">
      <alignment horizontal="right"/>
    </xf>
    <xf numFmtId="0" fontId="4" fillId="0" borderId="0" xfId="3" applyFont="1" applyAlignment="1">
      <alignment horizontal="right"/>
    </xf>
    <xf numFmtId="0" fontId="3" fillId="0" borderId="0" xfId="3" applyFont="1"/>
    <xf numFmtId="0" fontId="3" fillId="0" borderId="0" xfId="3" applyFont="1" applyAlignment="1">
      <alignment horizontal="center"/>
    </xf>
    <xf numFmtId="3" fontId="3" fillId="0" borderId="0" xfId="0" applyNumberFormat="1" applyFont="1" applyAlignment="1">
      <alignment horizontal="center"/>
    </xf>
    <xf numFmtId="3" fontId="3" fillId="0" borderId="0" xfId="0" applyNumberFormat="1" applyFont="1" applyAlignment="1"/>
    <xf numFmtId="0" fontId="3" fillId="0" borderId="1" xfId="3" applyFont="1" applyBorder="1" applyAlignment="1">
      <alignment horizontal="center"/>
    </xf>
    <xf numFmtId="164" fontId="3" fillId="0" borderId="0" xfId="0" applyFont="1" applyAlignment="1">
      <alignment horizontal="center"/>
    </xf>
    <xf numFmtId="0" fontId="3" fillId="0" borderId="0" xfId="0" applyNumberFormat="1" applyFont="1" applyAlignment="1" applyProtection="1">
      <alignment horizontal="center"/>
      <protection locked="0"/>
    </xf>
    <xf numFmtId="0" fontId="3" fillId="0" borderId="0" xfId="3" applyAlignment="1">
      <alignment horizontal="center"/>
    </xf>
    <xf numFmtId="165" fontId="3" fillId="0" borderId="0" xfId="1" applyNumberFormat="1"/>
    <xf numFmtId="0" fontId="3" fillId="0" borderId="0" xfId="3" applyFont="1" applyFill="1"/>
    <xf numFmtId="165" fontId="3" fillId="0" borderId="0" xfId="1" applyNumberFormat="1" applyFill="1"/>
    <xf numFmtId="0" fontId="3" fillId="2" borderId="0" xfId="0" applyNumberFormat="1" applyFont="1" applyFill="1" applyAlignment="1"/>
    <xf numFmtId="166" fontId="3" fillId="0" borderId="2" xfId="2" applyNumberFormat="1" applyFont="1" applyFill="1" applyBorder="1"/>
    <xf numFmtId="0" fontId="4" fillId="0" borderId="0" xfId="3" applyFont="1"/>
    <xf numFmtId="0" fontId="3" fillId="0" borderId="0" xfId="3" applyFill="1"/>
    <xf numFmtId="165" fontId="3" fillId="0" borderId="3" xfId="1" applyNumberFormat="1" applyFill="1" applyBorder="1"/>
    <xf numFmtId="0" fontId="4" fillId="0" borderId="0" xfId="3" applyFont="1" applyFill="1"/>
    <xf numFmtId="165" fontId="4" fillId="0" borderId="0" xfId="1" applyNumberFormat="1" applyFont="1" applyFill="1"/>
    <xf numFmtId="49" fontId="4" fillId="0" borderId="0" xfId="3" applyNumberFormat="1" applyFont="1" applyAlignment="1">
      <alignment horizontal="center"/>
    </xf>
    <xf numFmtId="0" fontId="4" fillId="0" borderId="0" xfId="3" applyFont="1" applyAlignment="1">
      <alignment horizontal="center"/>
    </xf>
    <xf numFmtId="165" fontId="3" fillId="0" borderId="0" xfId="1" quotePrefix="1" applyNumberFormat="1" applyFont="1" applyAlignment="1">
      <alignment horizontal="center"/>
    </xf>
    <xf numFmtId="0" fontId="4" fillId="0" borderId="0" xfId="1" applyNumberFormat="1" applyFont="1" applyAlignment="1">
      <alignment horizontal="center"/>
    </xf>
    <xf numFmtId="0" fontId="3" fillId="0" borderId="3" xfId="3" applyFont="1" applyBorder="1"/>
    <xf numFmtId="0" fontId="3" fillId="0" borderId="0" xfId="127" applyFont="1"/>
    <xf numFmtId="0" fontId="3" fillId="0" borderId="0" xfId="127" applyFont="1" applyAlignment="1">
      <alignment horizontal="center"/>
    </xf>
    <xf numFmtId="0" fontId="69" fillId="0" borderId="0" xfId="127" applyFont="1" applyAlignment="1">
      <alignment horizontal="center"/>
    </xf>
    <xf numFmtId="37" fontId="3" fillId="0" borderId="0" xfId="127" applyNumberFormat="1" applyFont="1" applyFill="1"/>
    <xf numFmtId="0" fontId="3" fillId="0" borderId="0" xfId="127" quotePrefix="1" applyFont="1"/>
    <xf numFmtId="37" fontId="3" fillId="0" borderId="3" xfId="127" applyNumberFormat="1" applyFont="1" applyFill="1" applyBorder="1"/>
    <xf numFmtId="37" fontId="3" fillId="0" borderId="0" xfId="127" applyNumberFormat="1" applyFont="1" applyFill="1" applyBorder="1"/>
    <xf numFmtId="0" fontId="3" fillId="0" borderId="0" xfId="127" quotePrefix="1" applyFont="1" applyFill="1"/>
    <xf numFmtId="0" fontId="3" fillId="0" borderId="0" xfId="127" applyFont="1" applyFill="1"/>
    <xf numFmtId="0" fontId="3" fillId="0" borderId="0" xfId="127" applyFont="1" applyFill="1" applyAlignment="1">
      <alignment horizontal="center"/>
    </xf>
    <xf numFmtId="0" fontId="4" fillId="0" borderId="0" xfId="127" applyFont="1"/>
    <xf numFmtId="37" fontId="3" fillId="0" borderId="1" xfId="127" applyNumberFormat="1" applyFont="1" applyFill="1" applyBorder="1"/>
    <xf numFmtId="37" fontId="44" fillId="0" borderId="0" xfId="127" applyNumberFormat="1" applyFont="1" applyFill="1"/>
    <xf numFmtId="37" fontId="3" fillId="0" borderId="2" xfId="127" applyNumberFormat="1" applyFont="1" applyFill="1" applyBorder="1"/>
    <xf numFmtId="166" fontId="3" fillId="0" borderId="20" xfId="88" applyNumberFormat="1" applyFont="1" applyFill="1" applyBorder="1"/>
    <xf numFmtId="44" fontId="3" fillId="0" borderId="0" xfId="3" applyNumberFormat="1" applyFont="1"/>
    <xf numFmtId="37" fontId="3" fillId="0" borderId="20" xfId="127" applyNumberFormat="1" applyFont="1" applyFill="1" applyBorder="1"/>
    <xf numFmtId="166" fontId="3" fillId="0" borderId="0" xfId="2" applyNumberFormat="1" applyFont="1" applyFill="1" applyBorder="1"/>
    <xf numFmtId="0" fontId="3" fillId="2" borderId="0" xfId="0" applyNumberFormat="1" applyFont="1" applyFill="1" applyAlignment="1" applyProtection="1">
      <protection locked="0"/>
    </xf>
    <xf numFmtId="164" fontId="3" fillId="0" borderId="0" xfId="0" applyFont="1"/>
    <xf numFmtId="164" fontId="73" fillId="0" borderId="0" xfId="0" applyFont="1"/>
    <xf numFmtId="164" fontId="72" fillId="0" borderId="1" xfId="0" applyFont="1" applyBorder="1" applyAlignment="1">
      <alignment horizontal="center"/>
    </xf>
    <xf numFmtId="164" fontId="22" fillId="2" borderId="0" xfId="0" applyFont="1" applyFill="1" applyAlignment="1"/>
    <xf numFmtId="0" fontId="22" fillId="2" borderId="0" xfId="0" applyNumberFormat="1" applyFont="1" applyFill="1" applyAlignment="1">
      <alignment horizontal="center"/>
    </xf>
    <xf numFmtId="0" fontId="22" fillId="2" borderId="0" xfId="0" applyNumberFormat="1" applyFont="1" applyFill="1" applyAlignment="1"/>
    <xf numFmtId="3" fontId="20" fillId="2" borderId="0" xfId="0" applyNumberFormat="1" applyFont="1" applyFill="1" applyAlignment="1">
      <alignment horizontal="center"/>
    </xf>
    <xf numFmtId="0" fontId="22" fillId="2" borderId="0" xfId="0" applyNumberFormat="1" applyFont="1" applyFill="1" applyAlignment="1" applyProtection="1">
      <alignment horizontal="center"/>
      <protection locked="0"/>
    </xf>
    <xf numFmtId="164" fontId="20" fillId="2" borderId="0" xfId="0" applyFont="1" applyFill="1" applyAlignment="1">
      <alignment horizontal="center"/>
    </xf>
    <xf numFmtId="0" fontId="22" fillId="2" borderId="6" xfId="0" applyNumberFormat="1" applyFont="1" applyFill="1" applyBorder="1" applyAlignment="1" applyProtection="1">
      <alignment horizontal="center"/>
      <protection locked="0"/>
    </xf>
    <xf numFmtId="0" fontId="20" fillId="2" borderId="0" xfId="0" applyNumberFormat="1" applyFont="1" applyFill="1" applyAlignment="1"/>
    <xf numFmtId="3" fontId="22" fillId="2" borderId="0" xfId="0" applyNumberFormat="1" applyFont="1" applyFill="1" applyAlignment="1"/>
    <xf numFmtId="3" fontId="22" fillId="0" borderId="0" xfId="0" applyNumberFormat="1" applyFont="1" applyFill="1" applyAlignment="1"/>
    <xf numFmtId="3" fontId="22" fillId="0" borderId="0" xfId="123" applyNumberFormat="1" applyFont="1" applyFill="1" applyAlignment="1"/>
    <xf numFmtId="3" fontId="22" fillId="0" borderId="0" xfId="127" applyNumberFormat="1" applyFont="1" applyFill="1" applyAlignment="1"/>
    <xf numFmtId="164" fontId="22" fillId="2" borderId="0" xfId="0" applyFont="1" applyFill="1" applyAlignment="1" applyProtection="1">
      <protection locked="0"/>
    </xf>
    <xf numFmtId="3" fontId="22" fillId="31" borderId="0" xfId="0" applyNumberFormat="1" applyFont="1" applyFill="1" applyAlignment="1"/>
    <xf numFmtId="164" fontId="22" fillId="0" borderId="0" xfId="123" applyFont="1" applyFill="1" applyAlignment="1"/>
    <xf numFmtId="164" fontId="22" fillId="0" borderId="0" xfId="0" applyFont="1" applyFill="1" applyAlignment="1"/>
    <xf numFmtId="164" fontId="22" fillId="31" borderId="0" xfId="0" applyFont="1" applyFill="1" applyAlignment="1"/>
    <xf numFmtId="0" fontId="22" fillId="2" borderId="0" xfId="0" applyNumberFormat="1" applyFont="1" applyFill="1" applyProtection="1">
      <protection locked="0"/>
    </xf>
    <xf numFmtId="3" fontId="22" fillId="31" borderId="0" xfId="127" applyNumberFormat="1" applyFont="1" applyFill="1" applyAlignment="1"/>
    <xf numFmtId="185" fontId="22" fillId="2" borderId="0" xfId="0" applyNumberFormat="1" applyFont="1" applyFill="1" applyAlignment="1">
      <alignment horizontal="left"/>
    </xf>
    <xf numFmtId="185" fontId="22" fillId="2" borderId="0" xfId="0" applyNumberFormat="1" applyFont="1" applyFill="1" applyAlignment="1" applyProtection="1">
      <alignment horizontal="left"/>
      <protection locked="0"/>
    </xf>
    <xf numFmtId="164" fontId="22" fillId="2" borderId="0" xfId="0" quotePrefix="1" applyFont="1" applyFill="1" applyAlignment="1"/>
    <xf numFmtId="186" fontId="22" fillId="2" borderId="0" xfId="0" applyNumberFormat="1" applyFont="1" applyFill="1" applyAlignment="1"/>
    <xf numFmtId="185" fontId="22" fillId="2" borderId="0" xfId="0" applyNumberFormat="1" applyFont="1" applyFill="1" applyAlignment="1">
      <alignment horizontal="center"/>
    </xf>
    <xf numFmtId="0" fontId="22" fillId="2" borderId="0" xfId="195" applyNumberFormat="1" applyFont="1" applyFill="1" applyAlignment="1" applyProtection="1">
      <alignment horizontal="center"/>
      <protection locked="0"/>
    </xf>
    <xf numFmtId="164" fontId="22" fillId="2" borderId="0" xfId="195" applyFont="1" applyFill="1" applyAlignment="1"/>
    <xf numFmtId="0" fontId="20" fillId="2" borderId="0" xfId="195" applyNumberFormat="1" applyFont="1" applyFill="1" applyAlignment="1"/>
    <xf numFmtId="0" fontId="22" fillId="2" borderId="6" xfId="195" applyNumberFormat="1" applyFont="1" applyFill="1" applyBorder="1" applyAlignment="1" applyProtection="1">
      <alignment horizontal="center"/>
      <protection locked="0"/>
    </xf>
    <xf numFmtId="0" fontId="22" fillId="2" borderId="0" xfId="195" applyNumberFormat="1" applyFont="1" applyFill="1" applyAlignment="1" applyProtection="1">
      <protection locked="0"/>
    </xf>
    <xf numFmtId="0" fontId="22" fillId="2" borderId="0" xfId="195" applyNumberFormat="1" applyFont="1" applyFill="1"/>
    <xf numFmtId="3" fontId="22" fillId="2" borderId="6" xfId="195" applyNumberFormat="1" applyFont="1" applyFill="1" applyBorder="1" applyAlignment="1"/>
    <xf numFmtId="3" fontId="22" fillId="2" borderId="6" xfId="196" applyNumberFormat="1" applyFont="1" applyFill="1" applyBorder="1" applyAlignment="1"/>
    <xf numFmtId="0" fontId="22" fillId="2" borderId="0" xfId="195" applyNumberFormat="1" applyFont="1" applyFill="1" applyProtection="1">
      <protection locked="0"/>
    </xf>
    <xf numFmtId="3" fontId="22" fillId="0" borderId="0" xfId="195" applyNumberFormat="1" applyFont="1" applyFill="1" applyAlignment="1"/>
    <xf numFmtId="3" fontId="22" fillId="31" borderId="0" xfId="195" applyNumberFormat="1" applyFont="1" applyFill="1" applyAlignment="1"/>
    <xf numFmtId="164" fontId="22" fillId="0" borderId="0" xfId="195" applyFont="1" applyFill="1" applyAlignment="1"/>
    <xf numFmtId="164" fontId="22" fillId="2" borderId="0" xfId="197" applyFont="1" applyFill="1" applyAlignment="1"/>
    <xf numFmtId="0" fontId="22" fillId="2" borderId="6" xfId="195" applyNumberFormat="1" applyFont="1" applyFill="1" applyBorder="1" applyProtection="1">
      <protection locked="0"/>
    </xf>
    <xf numFmtId="3" fontId="22" fillId="0" borderId="6" xfId="195" applyNumberFormat="1" applyFont="1" applyFill="1" applyBorder="1" applyAlignment="1"/>
    <xf numFmtId="0" fontId="22" fillId="0" borderId="0" xfId="195" applyNumberFormat="1" applyFont="1" applyFill="1"/>
    <xf numFmtId="3" fontId="22" fillId="2" borderId="0" xfId="195" applyNumberFormat="1" applyFont="1" applyFill="1" applyAlignment="1"/>
    <xf numFmtId="49" fontId="22" fillId="0" borderId="0" xfId="195" applyNumberFormat="1" applyFont="1" applyFill="1"/>
    <xf numFmtId="49" fontId="22" fillId="2" borderId="0" xfId="195" applyNumberFormat="1" applyFont="1" applyFill="1" applyAlignment="1"/>
    <xf numFmtId="3" fontId="22" fillId="2" borderId="6" xfId="198" applyNumberFormat="1" applyFont="1" applyFill="1" applyBorder="1" applyAlignment="1"/>
    <xf numFmtId="3" fontId="22" fillId="2" borderId="6" xfId="199" applyNumberFormat="1" applyFont="1" applyFill="1" applyBorder="1" applyAlignment="1"/>
    <xf numFmtId="164" fontId="22" fillId="2" borderId="3" xfId="195" applyFont="1" applyFill="1" applyBorder="1" applyAlignment="1"/>
    <xf numFmtId="0" fontId="22" fillId="0" borderId="3" xfId="195" applyNumberFormat="1" applyFont="1" applyFill="1" applyBorder="1"/>
    <xf numFmtId="3" fontId="22" fillId="2" borderId="0" xfId="195" applyNumberFormat="1" applyFont="1" applyFill="1" applyBorder="1" applyAlignment="1"/>
    <xf numFmtId="0" fontId="22" fillId="0" borderId="0" xfId="195" applyNumberFormat="1" applyFont="1" applyFill="1" applyBorder="1"/>
    <xf numFmtId="3" fontId="22" fillId="2" borderId="6" xfId="200" applyNumberFormat="1" applyFont="1" applyFill="1" applyBorder="1" applyAlignment="1"/>
    <xf numFmtId="0" fontId="22" fillId="2" borderId="3" xfId="195" applyNumberFormat="1" applyFont="1" applyFill="1" applyBorder="1" applyProtection="1">
      <protection locked="0"/>
    </xf>
    <xf numFmtId="3" fontId="22" fillId="2" borderId="3" xfId="195" applyNumberFormat="1" applyFont="1" applyFill="1" applyBorder="1" applyAlignment="1"/>
    <xf numFmtId="0" fontId="22" fillId="2" borderId="0" xfId="195" applyNumberFormat="1" applyFont="1" applyFill="1" applyAlignment="1"/>
    <xf numFmtId="3" fontId="22" fillId="0" borderId="0" xfId="195" applyNumberFormat="1" applyFont="1" applyFill="1" applyAlignment="1">
      <alignment horizontal="left"/>
    </xf>
    <xf numFmtId="3" fontId="22" fillId="31" borderId="0" xfId="195" applyNumberFormat="1" applyFont="1" applyFill="1" applyAlignment="1">
      <alignment horizontal="left"/>
    </xf>
    <xf numFmtId="0" fontId="10" fillId="2" borderId="0" xfId="195" applyNumberFormat="1" applyFont="1" applyFill="1"/>
    <xf numFmtId="0" fontId="22" fillId="2" borderId="1" xfId="195" applyNumberFormat="1" applyFont="1" applyFill="1" applyBorder="1" applyAlignment="1"/>
    <xf numFmtId="3" fontId="22" fillId="0" borderId="1" xfId="195" applyNumberFormat="1" applyFont="1" applyFill="1" applyBorder="1" applyAlignment="1"/>
    <xf numFmtId="3" fontId="22" fillId="2" borderId="1" xfId="201" applyNumberFormat="1" applyFont="1" applyFill="1" applyBorder="1" applyAlignment="1"/>
    <xf numFmtId="3" fontId="22" fillId="31" borderId="0" xfId="201" applyNumberFormat="1" applyFont="1" applyFill="1" applyAlignment="1"/>
    <xf numFmtId="164" fontId="10" fillId="2" borderId="0" xfId="195" applyFont="1" applyFill="1" applyAlignment="1"/>
    <xf numFmtId="3" fontId="22" fillId="2" borderId="0" xfId="201" applyNumberFormat="1" applyFont="1" applyFill="1" applyAlignment="1"/>
    <xf numFmtId="0" fontId="22" fillId="2" borderId="0" xfId="195" quotePrefix="1" applyNumberFormat="1" applyFont="1" applyFill="1"/>
    <xf numFmtId="0" fontId="22" fillId="31" borderId="0" xfId="195" applyNumberFormat="1" applyFont="1" applyFill="1"/>
    <xf numFmtId="3" fontId="22" fillId="0" borderId="6" xfId="201" applyNumberFormat="1" applyFont="1" applyFill="1" applyBorder="1" applyAlignment="1"/>
    <xf numFmtId="0" fontId="22" fillId="0" borderId="0" xfId="3" applyFont="1" applyFill="1" applyAlignment="1">
      <alignment horizontal="left"/>
    </xf>
    <xf numFmtId="164" fontId="22" fillId="0" borderId="0" xfId="195" applyFont="1" applyFill="1" applyAlignment="1">
      <alignment horizontal="left"/>
    </xf>
    <xf numFmtId="164" fontId="22" fillId="31" borderId="0" xfId="201" applyFont="1" applyFill="1" applyAlignment="1">
      <alignment horizontal="left"/>
    </xf>
    <xf numFmtId="164" fontId="73" fillId="0" borderId="0" xfId="0" applyFont="1" applyFill="1"/>
    <xf numFmtId="0" fontId="22" fillId="2" borderId="0" xfId="202" applyNumberFormat="1" applyFont="1" applyFill="1" applyAlignment="1" applyProtection="1">
      <protection locked="0"/>
    </xf>
    <xf numFmtId="164" fontId="73" fillId="31" borderId="0" xfId="0" applyFont="1" applyFill="1"/>
    <xf numFmtId="0" fontId="3" fillId="0" borderId="0" xfId="3" applyFont="1" applyAlignment="1">
      <alignment horizontal="center"/>
    </xf>
    <xf numFmtId="0" fontId="3" fillId="0" borderId="0" xfId="3" applyAlignment="1">
      <alignment horizontal="center"/>
    </xf>
    <xf numFmtId="0" fontId="3" fillId="0" borderId="0" xfId="3" applyAlignment="1">
      <alignment horizontal="right"/>
    </xf>
    <xf numFmtId="0" fontId="3" fillId="0" borderId="0" xfId="3" applyNumberFormat="1"/>
    <xf numFmtId="165" fontId="3" fillId="0" borderId="0" xfId="3" applyNumberFormat="1"/>
    <xf numFmtId="3" fontId="3" fillId="0" borderId="0" xfId="3" applyNumberFormat="1"/>
    <xf numFmtId="0" fontId="4" fillId="0" borderId="0" xfId="3" applyFont="1" applyAlignment="1">
      <alignment horizontal="center"/>
    </xf>
    <xf numFmtId="0" fontId="3" fillId="0" borderId="0" xfId="3" applyFont="1" applyAlignment="1">
      <alignment horizontal="center"/>
    </xf>
    <xf numFmtId="164" fontId="0" fillId="0" borderId="0" xfId="0" applyBorder="1"/>
    <xf numFmtId="165" fontId="3" fillId="0" borderId="0" xfId="1" applyNumberFormat="1" applyFont="1" applyFill="1" applyBorder="1" applyAlignment="1"/>
    <xf numFmtId="164" fontId="3" fillId="0" borderId="0" xfId="0" applyFont="1" applyBorder="1"/>
    <xf numFmtId="0" fontId="3" fillId="0" borderId="0" xfId="3" applyFont="1" applyBorder="1" applyAlignment="1">
      <alignment horizontal="center"/>
    </xf>
    <xf numFmtId="0" fontId="3" fillId="0" borderId="0" xfId="0" applyNumberFormat="1" applyFont="1" applyBorder="1" applyAlignment="1"/>
    <xf numFmtId="43" fontId="3" fillId="0" borderId="0" xfId="1" applyFont="1" applyBorder="1" applyAlignment="1">
      <alignment wrapText="1"/>
    </xf>
    <xf numFmtId="0" fontId="3" fillId="0" borderId="0" xfId="0" applyNumberFormat="1" applyFont="1" applyBorder="1" applyAlignment="1">
      <alignment vertical="center"/>
    </xf>
    <xf numFmtId="0" fontId="3" fillId="0" borderId="0" xfId="3" applyFont="1" applyBorder="1" applyAlignment="1">
      <alignment horizontal="center" vertical="center"/>
    </xf>
    <xf numFmtId="164" fontId="74" fillId="0" borderId="0" xfId="0" applyFont="1" applyBorder="1"/>
    <xf numFmtId="187" fontId="3" fillId="0" borderId="0" xfId="0" applyNumberFormat="1" applyFont="1" applyBorder="1" applyAlignment="1">
      <alignment horizontal="center"/>
    </xf>
    <xf numFmtId="0" fontId="69" fillId="0" borderId="0" xfId="127" applyFont="1" applyBorder="1" applyAlignment="1">
      <alignment horizontal="center"/>
    </xf>
    <xf numFmtId="3" fontId="3" fillId="0" borderId="0" xfId="0" applyNumberFormat="1" applyFont="1" applyBorder="1" applyAlignment="1">
      <alignment horizontal="center"/>
    </xf>
    <xf numFmtId="0" fontId="4" fillId="0" borderId="0" xfId="3" applyFont="1" applyBorder="1" applyAlignment="1">
      <alignment horizontal="center"/>
    </xf>
    <xf numFmtId="0" fontId="3" fillId="0" borderId="0" xfId="3" applyFont="1" applyAlignment="1">
      <alignment horizontal="left"/>
    </xf>
    <xf numFmtId="0" fontId="3" fillId="0" borderId="0" xfId="3" applyFont="1" applyAlignment="1">
      <alignment horizontal="center" vertical="center"/>
    </xf>
    <xf numFmtId="164" fontId="0" fillId="0" borderId="0" xfId="0" applyAlignment="1">
      <alignment horizontal="right"/>
    </xf>
    <xf numFmtId="165" fontId="3" fillId="0" borderId="0" xfId="1" applyNumberFormat="1" applyFont="1" applyAlignment="1">
      <alignment horizontal="right" wrapText="1"/>
    </xf>
    <xf numFmtId="187" fontId="3" fillId="0" borderId="0" xfId="0" applyNumberFormat="1" applyFont="1" applyAlignment="1">
      <alignment horizontal="right"/>
    </xf>
    <xf numFmtId="164" fontId="74" fillId="0" borderId="0" xfId="0" applyFont="1"/>
    <xf numFmtId="187" fontId="3" fillId="0" borderId="0" xfId="0" applyNumberFormat="1" applyFont="1" applyAlignment="1">
      <alignment horizontal="center"/>
    </xf>
    <xf numFmtId="164" fontId="3" fillId="0" borderId="0" xfId="0" applyFont="1" applyBorder="1" applyAlignment="1">
      <alignment horizontal="center"/>
    </xf>
    <xf numFmtId="0" fontId="3" fillId="0" borderId="0" xfId="0" applyNumberFormat="1" applyFont="1" applyBorder="1" applyAlignment="1">
      <alignment horizontal="center"/>
    </xf>
    <xf numFmtId="0" fontId="3" fillId="0" borderId="0" xfId="0" applyNumberFormat="1" applyFont="1" applyBorder="1" applyAlignment="1">
      <alignment horizontal="center" vertical="center"/>
    </xf>
    <xf numFmtId="164" fontId="4" fillId="0" borderId="0" xfId="0" applyFont="1" applyAlignment="1">
      <alignment horizontal="right"/>
    </xf>
    <xf numFmtId="164" fontId="4" fillId="0" borderId="0" xfId="0" applyFont="1" applyAlignment="1">
      <alignment horizontal="left"/>
    </xf>
    <xf numFmtId="164" fontId="3" fillId="0" borderId="1" xfId="0" applyFont="1" applyBorder="1" applyAlignment="1">
      <alignment horizontal="center"/>
    </xf>
    <xf numFmtId="0" fontId="3" fillId="0" borderId="1" xfId="0" applyNumberFormat="1" applyFont="1" applyBorder="1" applyAlignment="1">
      <alignment horizontal="center"/>
    </xf>
    <xf numFmtId="0" fontId="3" fillId="0" borderId="1" xfId="0" applyNumberFormat="1" applyFont="1" applyBorder="1" applyAlignment="1">
      <alignment horizontal="center" vertical="center"/>
    </xf>
    <xf numFmtId="0" fontId="4" fillId="0" borderId="0" xfId="3" applyFont="1" applyAlignment="1"/>
    <xf numFmtId="3" fontId="3" fillId="0" borderId="0" xfId="0" applyNumberFormat="1" applyFont="1" applyFill="1" applyAlignment="1">
      <alignment horizontal="center"/>
    </xf>
    <xf numFmtId="43" fontId="3" fillId="0" borderId="0" xfId="1" applyFill="1"/>
    <xf numFmtId="3" fontId="3" fillId="0" borderId="0" xfId="3" applyNumberFormat="1" applyFill="1"/>
    <xf numFmtId="37" fontId="70" fillId="0" borderId="0" xfId="127" applyNumberFormat="1" applyFont="1" applyFill="1"/>
    <xf numFmtId="37" fontId="70" fillId="0" borderId="3" xfId="127" applyNumberFormat="1" applyFont="1" applyFill="1" applyBorder="1"/>
    <xf numFmtId="37" fontId="70" fillId="0" borderId="1" xfId="127" applyNumberFormat="1" applyFont="1" applyFill="1" applyBorder="1"/>
    <xf numFmtId="37" fontId="44" fillId="0" borderId="1" xfId="127" applyNumberFormat="1" applyFont="1" applyFill="1" applyBorder="1"/>
    <xf numFmtId="37" fontId="70" fillId="0" borderId="0" xfId="127" applyNumberFormat="1" applyFont="1" applyFill="1" applyBorder="1"/>
    <xf numFmtId="37" fontId="44" fillId="0" borderId="0" xfId="127" applyNumberFormat="1" applyFont="1" applyFill="1" applyBorder="1"/>
    <xf numFmtId="165" fontId="3" fillId="0" borderId="0" xfId="1" applyNumberFormat="1" applyFont="1" applyFill="1" applyAlignment="1"/>
    <xf numFmtId="0" fontId="4" fillId="0" borderId="0" xfId="3" applyFont="1" applyAlignment="1">
      <alignment horizontal="center"/>
    </xf>
    <xf numFmtId="0" fontId="3" fillId="0" borderId="0" xfId="3" applyFont="1" applyAlignment="1">
      <alignment horizontal="center"/>
    </xf>
    <xf numFmtId="164" fontId="3" fillId="0" borderId="0" xfId="0" applyFont="1" applyAlignment="1"/>
    <xf numFmtId="164" fontId="3" fillId="0" borderId="0" xfId="0" applyFont="1" applyFill="1" applyAlignment="1">
      <alignment horizontal="left" wrapText="1"/>
    </xf>
    <xf numFmtId="164" fontId="3" fillId="0" borderId="0" xfId="0" applyFont="1" applyAlignment="1">
      <alignment vertical="center"/>
    </xf>
    <xf numFmtId="165" fontId="4" fillId="0" borderId="3" xfId="1" applyNumberFormat="1" applyFont="1" applyBorder="1"/>
    <xf numFmtId="165" fontId="3" fillId="0" borderId="3" xfId="1" applyNumberFormat="1" applyFont="1" applyBorder="1"/>
    <xf numFmtId="164" fontId="3" fillId="0" borderId="0" xfId="0" applyFont="1" applyAlignment="1">
      <alignment horizontal="right"/>
    </xf>
    <xf numFmtId="9" fontId="3" fillId="0" borderId="0" xfId="205" applyFont="1"/>
    <xf numFmtId="189" fontId="3" fillId="0" borderId="0" xfId="0" applyNumberFormat="1" applyFont="1" applyFill="1"/>
    <xf numFmtId="0" fontId="20" fillId="2" borderId="0" xfId="194" applyNumberFormat="1" applyFont="1" applyFill="1" applyAlignment="1">
      <alignment horizontal="center"/>
    </xf>
    <xf numFmtId="0" fontId="22" fillId="0" borderId="0" xfId="0" applyNumberFormat="1" applyFont="1" applyAlignment="1"/>
    <xf numFmtId="3" fontId="22" fillId="0" borderId="0" xfId="0" applyNumberFormat="1" applyFont="1" applyAlignment="1"/>
    <xf numFmtId="0" fontId="22" fillId="0" borderId="0" xfId="0" applyNumberFormat="1" applyFont="1" applyFill="1" applyAlignment="1"/>
    <xf numFmtId="3" fontId="22" fillId="31" borderId="0" xfId="123" applyNumberFormat="1" applyFont="1" applyFill="1" applyAlignment="1"/>
    <xf numFmtId="164" fontId="22" fillId="31" borderId="0" xfId="195" applyFont="1" applyFill="1" applyAlignment="1">
      <alignment horizontal="left"/>
    </xf>
    <xf numFmtId="17" fontId="3" fillId="0" borderId="0" xfId="3" applyNumberFormat="1" applyFont="1" applyFill="1"/>
    <xf numFmtId="165" fontId="3" fillId="0" borderId="0" xfId="1" applyNumberFormat="1" applyFill="1" applyAlignment="1">
      <alignment horizontal="right"/>
    </xf>
    <xf numFmtId="164" fontId="3" fillId="0" borderId="0" xfId="0" applyFont="1" applyFill="1"/>
    <xf numFmtId="0" fontId="3" fillId="0" borderId="0" xfId="0" applyNumberFormat="1" applyFont="1" applyFill="1"/>
    <xf numFmtId="164" fontId="78" fillId="0" borderId="0" xfId="206"/>
    <xf numFmtId="0" fontId="3" fillId="0" borderId="0" xfId="3" applyFont="1" applyFill="1" applyBorder="1" applyAlignment="1">
      <alignment horizontal="center"/>
    </xf>
    <xf numFmtId="164" fontId="4" fillId="0" borderId="0" xfId="0" applyFont="1" applyFill="1"/>
    <xf numFmtId="0" fontId="3" fillId="0" borderId="0" xfId="3" applyFont="1" applyFill="1" applyAlignment="1">
      <alignment horizontal="center"/>
    </xf>
    <xf numFmtId="164" fontId="4" fillId="0" borderId="0" xfId="0" applyFont="1" applyFill="1" applyAlignment="1">
      <alignment horizontal="right"/>
    </xf>
    <xf numFmtId="165" fontId="4" fillId="0" borderId="3" xfId="1" applyNumberFormat="1" applyFont="1" applyFill="1" applyBorder="1"/>
    <xf numFmtId="188" fontId="3" fillId="0" borderId="0" xfId="1" applyNumberFormat="1" applyFont="1" applyFill="1" applyBorder="1"/>
    <xf numFmtId="0" fontId="20" fillId="2" borderId="0" xfId="194" applyNumberFormat="1" applyFont="1" applyFill="1" applyAlignment="1">
      <alignment horizontal="center"/>
    </xf>
    <xf numFmtId="164" fontId="72" fillId="0" borderId="0" xfId="0" applyFont="1" applyAlignment="1">
      <alignment horizontal="center"/>
    </xf>
    <xf numFmtId="0" fontId="4" fillId="0" borderId="0" xfId="3" applyFont="1" applyAlignment="1">
      <alignment horizontal="center"/>
    </xf>
    <xf numFmtId="0" fontId="3" fillId="0" borderId="0" xfId="3" applyFont="1" applyAlignment="1">
      <alignment horizontal="center"/>
    </xf>
    <xf numFmtId="0" fontId="3" fillId="0" borderId="0" xfId="3" applyAlignment="1">
      <alignment horizontal="center"/>
    </xf>
    <xf numFmtId="49" fontId="4" fillId="0" borderId="0" xfId="3" applyNumberFormat="1" applyFont="1" applyAlignment="1">
      <alignment horizontal="center"/>
    </xf>
    <xf numFmtId="164" fontId="3" fillId="0" borderId="0" xfId="0" applyFont="1" applyFill="1" applyAlignment="1">
      <alignment horizontal="left" vertical="center" wrapText="1"/>
    </xf>
    <xf numFmtId="164" fontId="3" fillId="0" borderId="0" xfId="0" applyFont="1" applyFill="1" applyAlignment="1">
      <alignment horizontal="left" wrapText="1"/>
    </xf>
  </cellXfs>
  <cellStyles count="207">
    <cellStyle name="%" xfId="4" xr:uid="{00000000-0005-0000-0000-000000000000}"/>
    <cellStyle name="_033103 13 week CF1" xfId="5" xr:uid="{00000000-0005-0000-0000-000001000000}"/>
    <cellStyle name="_181000-189000" xfId="6" xr:uid="{00000000-0005-0000-0000-000002000000}"/>
    <cellStyle name="_2002  What- No Cap X Morgan" xfId="7" xr:uid="{00000000-0005-0000-0000-000003000000}"/>
    <cellStyle name="_Baseline Rollforward Support 050817" xfId="8" xr:uid="{00000000-0005-0000-0000-000004000000}"/>
    <cellStyle name="_EGTG_2003_YTD_Cash_Flow" xfId="9" xr:uid="{00000000-0005-0000-0000-000005000000}"/>
    <cellStyle name="_Everest_Board_Book_2003_FINAL" xfId="10" xr:uid="{00000000-0005-0000-0000-000006000000}"/>
    <cellStyle name="_Oct03_Everest_Board_Financial_Operating_Report" xfId="11" xr:uid="{00000000-0005-0000-0000-000007000000}"/>
    <cellStyle name="_SpreadSM" xfId="12" xr:uid="{00000000-0005-0000-0000-000008000000}"/>
    <cellStyle name="_Vacation Hours 7-14-08 (2)" xfId="13" xr:uid="{00000000-0005-0000-0000-000009000000}"/>
    <cellStyle name="=C:\WINNT35\SYSTEM32\COMMAND.COM" xfId="14" xr:uid="{00000000-0005-0000-0000-00000A000000}"/>
    <cellStyle name="20% - Accent1 2" xfId="15" xr:uid="{00000000-0005-0000-0000-00000B000000}"/>
    <cellStyle name="20% - Accent2 2" xfId="16" xr:uid="{00000000-0005-0000-0000-00000C000000}"/>
    <cellStyle name="20% - Accent3 2" xfId="17" xr:uid="{00000000-0005-0000-0000-00000D000000}"/>
    <cellStyle name="20% - Accent4 2" xfId="18" xr:uid="{00000000-0005-0000-0000-00000E000000}"/>
    <cellStyle name="20% - Accent5 2" xfId="19" xr:uid="{00000000-0005-0000-0000-00000F000000}"/>
    <cellStyle name="20% - Accent6 2" xfId="20" xr:uid="{00000000-0005-0000-0000-000010000000}"/>
    <cellStyle name="40% - Accent1 2" xfId="21" xr:uid="{00000000-0005-0000-0000-000011000000}"/>
    <cellStyle name="40% - Accent2 2" xfId="22" xr:uid="{00000000-0005-0000-0000-000012000000}"/>
    <cellStyle name="40% - Accent3 2" xfId="23" xr:uid="{00000000-0005-0000-0000-000013000000}"/>
    <cellStyle name="40% - Accent4 2" xfId="24" xr:uid="{00000000-0005-0000-0000-000014000000}"/>
    <cellStyle name="40% - Accent5 2" xfId="25" xr:uid="{00000000-0005-0000-0000-000015000000}"/>
    <cellStyle name="40% - Accent6 2" xfId="26" xr:uid="{00000000-0005-0000-0000-000016000000}"/>
    <cellStyle name="60% - Accent1 2" xfId="27" xr:uid="{00000000-0005-0000-0000-000017000000}"/>
    <cellStyle name="60% - Accent2 2" xfId="28" xr:uid="{00000000-0005-0000-0000-000018000000}"/>
    <cellStyle name="60% - Accent3 2" xfId="29" xr:uid="{00000000-0005-0000-0000-000019000000}"/>
    <cellStyle name="60% - Accent4 2" xfId="30" xr:uid="{00000000-0005-0000-0000-00001A000000}"/>
    <cellStyle name="60% - Accent5 2" xfId="31" xr:uid="{00000000-0005-0000-0000-00001B000000}"/>
    <cellStyle name="60% - Accent6 2" xfId="32" xr:uid="{00000000-0005-0000-0000-00001C000000}"/>
    <cellStyle name="Accent1 2" xfId="33" xr:uid="{00000000-0005-0000-0000-00001D000000}"/>
    <cellStyle name="Accent2 2" xfId="34" xr:uid="{00000000-0005-0000-0000-00001E000000}"/>
    <cellStyle name="Accent3 2" xfId="35" xr:uid="{00000000-0005-0000-0000-00001F000000}"/>
    <cellStyle name="Accent4 2" xfId="36" xr:uid="{00000000-0005-0000-0000-000020000000}"/>
    <cellStyle name="Accent5 2" xfId="37" xr:uid="{00000000-0005-0000-0000-000021000000}"/>
    <cellStyle name="Accent6 2" xfId="38" xr:uid="{00000000-0005-0000-0000-000022000000}"/>
    <cellStyle name="Accounting" xfId="39" xr:uid="{00000000-0005-0000-0000-000023000000}"/>
    <cellStyle name="Actual Date" xfId="40" xr:uid="{00000000-0005-0000-0000-000024000000}"/>
    <cellStyle name="ADDR" xfId="41" xr:uid="{00000000-0005-0000-0000-000025000000}"/>
    <cellStyle name="Agara" xfId="42" xr:uid="{00000000-0005-0000-0000-000026000000}"/>
    <cellStyle name="Bad 2" xfId="43" xr:uid="{00000000-0005-0000-0000-000027000000}"/>
    <cellStyle name="Body" xfId="44" xr:uid="{00000000-0005-0000-0000-000028000000}"/>
    <cellStyle name="Bottom bold border" xfId="45" xr:uid="{00000000-0005-0000-0000-000029000000}"/>
    <cellStyle name="Bottom single border" xfId="46" xr:uid="{00000000-0005-0000-0000-00002A000000}"/>
    <cellStyle name="Business Unit" xfId="47" xr:uid="{00000000-0005-0000-0000-00002B000000}"/>
    <cellStyle name="C00A" xfId="48" xr:uid="{00000000-0005-0000-0000-00002C000000}"/>
    <cellStyle name="C00B" xfId="49" xr:uid="{00000000-0005-0000-0000-00002D000000}"/>
    <cellStyle name="C00L" xfId="50" xr:uid="{00000000-0005-0000-0000-00002E000000}"/>
    <cellStyle name="C01A" xfId="51" xr:uid="{00000000-0005-0000-0000-00002F000000}"/>
    <cellStyle name="C01B" xfId="52" xr:uid="{00000000-0005-0000-0000-000030000000}"/>
    <cellStyle name="C01H" xfId="53" xr:uid="{00000000-0005-0000-0000-000031000000}"/>
    <cellStyle name="C01L" xfId="54" xr:uid="{00000000-0005-0000-0000-000032000000}"/>
    <cellStyle name="C02A" xfId="55" xr:uid="{00000000-0005-0000-0000-000033000000}"/>
    <cellStyle name="C02B" xfId="56" xr:uid="{00000000-0005-0000-0000-000034000000}"/>
    <cellStyle name="C02H" xfId="57" xr:uid="{00000000-0005-0000-0000-000035000000}"/>
    <cellStyle name="C02L" xfId="58" xr:uid="{00000000-0005-0000-0000-000036000000}"/>
    <cellStyle name="C03A" xfId="59" xr:uid="{00000000-0005-0000-0000-000037000000}"/>
    <cellStyle name="C03B" xfId="60" xr:uid="{00000000-0005-0000-0000-000038000000}"/>
    <cellStyle name="C03H" xfId="61" xr:uid="{00000000-0005-0000-0000-000039000000}"/>
    <cellStyle name="C03L" xfId="62" xr:uid="{00000000-0005-0000-0000-00003A000000}"/>
    <cellStyle name="C04A" xfId="63" xr:uid="{00000000-0005-0000-0000-00003B000000}"/>
    <cellStyle name="C04B" xfId="64" xr:uid="{00000000-0005-0000-0000-00003C000000}"/>
    <cellStyle name="C04H" xfId="65" xr:uid="{00000000-0005-0000-0000-00003D000000}"/>
    <cellStyle name="C04L" xfId="66" xr:uid="{00000000-0005-0000-0000-00003E000000}"/>
    <cellStyle name="C05A" xfId="67" xr:uid="{00000000-0005-0000-0000-00003F000000}"/>
    <cellStyle name="C05B" xfId="68" xr:uid="{00000000-0005-0000-0000-000040000000}"/>
    <cellStyle name="C05H" xfId="69" xr:uid="{00000000-0005-0000-0000-000041000000}"/>
    <cellStyle name="C05L" xfId="70" xr:uid="{00000000-0005-0000-0000-000042000000}"/>
    <cellStyle name="C06A" xfId="71" xr:uid="{00000000-0005-0000-0000-000043000000}"/>
    <cellStyle name="C06B" xfId="72" xr:uid="{00000000-0005-0000-0000-000044000000}"/>
    <cellStyle name="C06H" xfId="73" xr:uid="{00000000-0005-0000-0000-000045000000}"/>
    <cellStyle name="C06L" xfId="74" xr:uid="{00000000-0005-0000-0000-000046000000}"/>
    <cellStyle name="C07A" xfId="75" xr:uid="{00000000-0005-0000-0000-000047000000}"/>
    <cellStyle name="C07B" xfId="76" xr:uid="{00000000-0005-0000-0000-000048000000}"/>
    <cellStyle name="C07H" xfId="77" xr:uid="{00000000-0005-0000-0000-000049000000}"/>
    <cellStyle name="C07L" xfId="78" xr:uid="{00000000-0005-0000-0000-00004A000000}"/>
    <cellStyle name="Calculation 2" xfId="79" xr:uid="{00000000-0005-0000-0000-00004B000000}"/>
    <cellStyle name="Check Cell 2" xfId="80" xr:uid="{00000000-0005-0000-0000-00004C000000}"/>
    <cellStyle name="Comma" xfId="1" builtinId="3"/>
    <cellStyle name="Comma 0" xfId="81" xr:uid="{00000000-0005-0000-0000-00004E000000}"/>
    <cellStyle name="Comma 2" xfId="82" xr:uid="{00000000-0005-0000-0000-00004F000000}"/>
    <cellStyle name="Comma 3" xfId="83" xr:uid="{00000000-0005-0000-0000-000050000000}"/>
    <cellStyle name="Comma 4" xfId="84" xr:uid="{00000000-0005-0000-0000-000051000000}"/>
    <cellStyle name="Comma 5" xfId="85" xr:uid="{00000000-0005-0000-0000-000052000000}"/>
    <cellStyle name="Comma0 - Style1" xfId="86" xr:uid="{00000000-0005-0000-0000-000053000000}"/>
    <cellStyle name="Currency" xfId="2" builtinId="4"/>
    <cellStyle name="Currency 2" xfId="87" xr:uid="{00000000-0005-0000-0000-000055000000}"/>
    <cellStyle name="Currency 3" xfId="88" xr:uid="{00000000-0005-0000-0000-000056000000}"/>
    <cellStyle name="Date" xfId="89" xr:uid="{00000000-0005-0000-0000-000057000000}"/>
    <cellStyle name="Euro" xfId="90" xr:uid="{00000000-0005-0000-0000-000058000000}"/>
    <cellStyle name="Explanatory Text 2" xfId="91" xr:uid="{00000000-0005-0000-0000-000059000000}"/>
    <cellStyle name="Fixed" xfId="92" xr:uid="{00000000-0005-0000-0000-00005A000000}"/>
    <cellStyle name="Fixed1 - Style1" xfId="93" xr:uid="{00000000-0005-0000-0000-00005B000000}"/>
    <cellStyle name="Gilsans" xfId="94" xr:uid="{00000000-0005-0000-0000-00005C000000}"/>
    <cellStyle name="Gilsansl" xfId="95" xr:uid="{00000000-0005-0000-0000-00005D000000}"/>
    <cellStyle name="Good 2" xfId="96" xr:uid="{00000000-0005-0000-0000-00005E000000}"/>
    <cellStyle name="Grey" xfId="97" xr:uid="{00000000-0005-0000-0000-00005F000000}"/>
    <cellStyle name="HEADER" xfId="98" xr:uid="{00000000-0005-0000-0000-000060000000}"/>
    <cellStyle name="Header1" xfId="99" xr:uid="{00000000-0005-0000-0000-000061000000}"/>
    <cellStyle name="Header2" xfId="100" xr:uid="{00000000-0005-0000-0000-000062000000}"/>
    <cellStyle name="Heading" xfId="101" xr:uid="{00000000-0005-0000-0000-000063000000}"/>
    <cellStyle name="Heading 1 2" xfId="102" xr:uid="{00000000-0005-0000-0000-000064000000}"/>
    <cellStyle name="Heading 2 2" xfId="103" xr:uid="{00000000-0005-0000-0000-000065000000}"/>
    <cellStyle name="Heading 3 2" xfId="104" xr:uid="{00000000-0005-0000-0000-000066000000}"/>
    <cellStyle name="Heading 4 2" xfId="105" xr:uid="{00000000-0005-0000-0000-000067000000}"/>
    <cellStyle name="Heading1" xfId="106" xr:uid="{00000000-0005-0000-0000-000068000000}"/>
    <cellStyle name="Heading2" xfId="107" xr:uid="{00000000-0005-0000-0000-000069000000}"/>
    <cellStyle name="HIGHLIGHT" xfId="108" xr:uid="{00000000-0005-0000-0000-00006A000000}"/>
    <cellStyle name="Hyperlink" xfId="206" builtinId="8"/>
    <cellStyle name="Input [yellow]" xfId="109" xr:uid="{00000000-0005-0000-0000-00006C000000}"/>
    <cellStyle name="Input 2" xfId="110" xr:uid="{00000000-0005-0000-0000-00006D000000}"/>
    <cellStyle name="Lines" xfId="111" xr:uid="{00000000-0005-0000-0000-00006E000000}"/>
    <cellStyle name="Linked Cell 2" xfId="112" xr:uid="{00000000-0005-0000-0000-00006F000000}"/>
    <cellStyle name="MEM SSN" xfId="113" xr:uid="{00000000-0005-0000-0000-000070000000}"/>
    <cellStyle name="Mine" xfId="114" xr:uid="{00000000-0005-0000-0000-000071000000}"/>
    <cellStyle name="mmm-yy" xfId="115" xr:uid="{00000000-0005-0000-0000-000072000000}"/>
    <cellStyle name="Monétaire [0]_pldt" xfId="116" xr:uid="{00000000-0005-0000-0000-000073000000}"/>
    <cellStyle name="Monétaire_pldt" xfId="117" xr:uid="{00000000-0005-0000-0000-000074000000}"/>
    <cellStyle name="Neutral 2" xfId="118" xr:uid="{00000000-0005-0000-0000-000075000000}"/>
    <cellStyle name="New" xfId="119" xr:uid="{00000000-0005-0000-0000-000076000000}"/>
    <cellStyle name="No Border" xfId="120" xr:uid="{00000000-0005-0000-0000-000077000000}"/>
    <cellStyle name="no dec" xfId="121" xr:uid="{00000000-0005-0000-0000-000078000000}"/>
    <cellStyle name="Normal" xfId="0" builtinId="0"/>
    <cellStyle name="Normal - Style1" xfId="122" xr:uid="{00000000-0005-0000-0000-00007A000000}"/>
    <cellStyle name="Normal 10" xfId="198" xr:uid="{00000000-0005-0000-0000-00007B000000}"/>
    <cellStyle name="Normal 11" xfId="199" xr:uid="{00000000-0005-0000-0000-00007C000000}"/>
    <cellStyle name="Normal 12" xfId="200" xr:uid="{00000000-0005-0000-0000-00007D000000}"/>
    <cellStyle name="Normal 14" xfId="201" xr:uid="{00000000-0005-0000-0000-00007E000000}"/>
    <cellStyle name="Normal 15" xfId="203" xr:uid="{00000000-0005-0000-0000-00007F000000}"/>
    <cellStyle name="Normal 18" xfId="197" xr:uid="{00000000-0005-0000-0000-000080000000}"/>
    <cellStyle name="Normal 2" xfId="123" xr:uid="{00000000-0005-0000-0000-000081000000}"/>
    <cellStyle name="Normal 2 2" xfId="124" xr:uid="{00000000-0005-0000-0000-000082000000}"/>
    <cellStyle name="Normal 22" xfId="202" xr:uid="{00000000-0005-0000-0000-000083000000}"/>
    <cellStyle name="Normal 3" xfId="125" xr:uid="{00000000-0005-0000-0000-000084000000}"/>
    <cellStyle name="Normal 3 2" xfId="126" xr:uid="{00000000-0005-0000-0000-000085000000}"/>
    <cellStyle name="Normal 4" xfId="127" xr:uid="{00000000-0005-0000-0000-000086000000}"/>
    <cellStyle name="Normal 5" xfId="194" xr:uid="{00000000-0005-0000-0000-000087000000}"/>
    <cellStyle name="Normal 8" xfId="195" xr:uid="{00000000-0005-0000-0000-000088000000}"/>
    <cellStyle name="Normal 9" xfId="196" xr:uid="{00000000-0005-0000-0000-000089000000}"/>
    <cellStyle name="Normal CEN" xfId="128" xr:uid="{00000000-0005-0000-0000-00008A000000}"/>
    <cellStyle name="Normal Centered" xfId="129" xr:uid="{00000000-0005-0000-0000-00008B000000}"/>
    <cellStyle name="NORMAL CTR" xfId="130" xr:uid="{00000000-0005-0000-0000-00008C000000}"/>
    <cellStyle name="Normal_PRECorp2002HeintzResponse 8-21-03" xfId="3" xr:uid="{00000000-0005-0000-0000-00008D000000}"/>
    <cellStyle name="Note 2" xfId="131" xr:uid="{00000000-0005-0000-0000-00008E000000}"/>
    <cellStyle name="nUMBER" xfId="132" xr:uid="{00000000-0005-0000-0000-00008F000000}"/>
    <cellStyle name="Output 2" xfId="133" xr:uid="{00000000-0005-0000-0000-000090000000}"/>
    <cellStyle name="Percent [2]" xfId="134" xr:uid="{00000000-0005-0000-0000-000091000000}"/>
    <cellStyle name="Percent 14" xfId="204" xr:uid="{00000000-0005-0000-0000-000092000000}"/>
    <cellStyle name="Percent 2" xfId="135" xr:uid="{00000000-0005-0000-0000-000093000000}"/>
    <cellStyle name="Percent 60 2" xfId="205" xr:uid="{00000000-0005-0000-0000-000094000000}"/>
    <cellStyle name="PSChar" xfId="136" xr:uid="{00000000-0005-0000-0000-000095000000}"/>
    <cellStyle name="PSDate" xfId="137" xr:uid="{00000000-0005-0000-0000-000096000000}"/>
    <cellStyle name="PSDec" xfId="138" xr:uid="{00000000-0005-0000-0000-000097000000}"/>
    <cellStyle name="PSHeading" xfId="139" xr:uid="{00000000-0005-0000-0000-000098000000}"/>
    <cellStyle name="PSInt" xfId="140" xr:uid="{00000000-0005-0000-0000-000099000000}"/>
    <cellStyle name="PSSpacer" xfId="141" xr:uid="{00000000-0005-0000-0000-00009A000000}"/>
    <cellStyle name="R00A" xfId="142" xr:uid="{00000000-0005-0000-0000-00009B000000}"/>
    <cellStyle name="R00B" xfId="143" xr:uid="{00000000-0005-0000-0000-00009C000000}"/>
    <cellStyle name="R00L" xfId="144" xr:uid="{00000000-0005-0000-0000-00009D000000}"/>
    <cellStyle name="R01A" xfId="145" xr:uid="{00000000-0005-0000-0000-00009E000000}"/>
    <cellStyle name="R01B" xfId="146" xr:uid="{00000000-0005-0000-0000-00009F000000}"/>
    <cellStyle name="R01H" xfId="147" xr:uid="{00000000-0005-0000-0000-0000A0000000}"/>
    <cellStyle name="R01L" xfId="148" xr:uid="{00000000-0005-0000-0000-0000A1000000}"/>
    <cellStyle name="R02A" xfId="149" xr:uid="{00000000-0005-0000-0000-0000A2000000}"/>
    <cellStyle name="R02B" xfId="150" xr:uid="{00000000-0005-0000-0000-0000A3000000}"/>
    <cellStyle name="R02H" xfId="151" xr:uid="{00000000-0005-0000-0000-0000A4000000}"/>
    <cellStyle name="R02L" xfId="152" xr:uid="{00000000-0005-0000-0000-0000A5000000}"/>
    <cellStyle name="R03A" xfId="153" xr:uid="{00000000-0005-0000-0000-0000A6000000}"/>
    <cellStyle name="R03B" xfId="154" xr:uid="{00000000-0005-0000-0000-0000A7000000}"/>
    <cellStyle name="R03H" xfId="155" xr:uid="{00000000-0005-0000-0000-0000A8000000}"/>
    <cellStyle name="R03L" xfId="156" xr:uid="{00000000-0005-0000-0000-0000A9000000}"/>
    <cellStyle name="R04A" xfId="157" xr:uid="{00000000-0005-0000-0000-0000AA000000}"/>
    <cellStyle name="R04B" xfId="158" xr:uid="{00000000-0005-0000-0000-0000AB000000}"/>
    <cellStyle name="R04H" xfId="159" xr:uid="{00000000-0005-0000-0000-0000AC000000}"/>
    <cellStyle name="R04L" xfId="160" xr:uid="{00000000-0005-0000-0000-0000AD000000}"/>
    <cellStyle name="R05A" xfId="161" xr:uid="{00000000-0005-0000-0000-0000AE000000}"/>
    <cellStyle name="R05B" xfId="162" xr:uid="{00000000-0005-0000-0000-0000AF000000}"/>
    <cellStyle name="R05H" xfId="163" xr:uid="{00000000-0005-0000-0000-0000B0000000}"/>
    <cellStyle name="R05L" xfId="164" xr:uid="{00000000-0005-0000-0000-0000B1000000}"/>
    <cellStyle name="R06A" xfId="165" xr:uid="{00000000-0005-0000-0000-0000B2000000}"/>
    <cellStyle name="R06B" xfId="166" xr:uid="{00000000-0005-0000-0000-0000B3000000}"/>
    <cellStyle name="R06H" xfId="167" xr:uid="{00000000-0005-0000-0000-0000B4000000}"/>
    <cellStyle name="R06L" xfId="168" xr:uid="{00000000-0005-0000-0000-0000B5000000}"/>
    <cellStyle name="R07A" xfId="169" xr:uid="{00000000-0005-0000-0000-0000B6000000}"/>
    <cellStyle name="R07B" xfId="170" xr:uid="{00000000-0005-0000-0000-0000B7000000}"/>
    <cellStyle name="R07H" xfId="171" xr:uid="{00000000-0005-0000-0000-0000B8000000}"/>
    <cellStyle name="R07L" xfId="172" xr:uid="{00000000-0005-0000-0000-0000B9000000}"/>
    <cellStyle name="Resource Detail" xfId="173" xr:uid="{00000000-0005-0000-0000-0000BA000000}"/>
    <cellStyle name="Shade" xfId="174" xr:uid="{00000000-0005-0000-0000-0000BB000000}"/>
    <cellStyle name="single acct" xfId="175" xr:uid="{00000000-0005-0000-0000-0000BC000000}"/>
    <cellStyle name="Single Border" xfId="176" xr:uid="{00000000-0005-0000-0000-0000BD000000}"/>
    <cellStyle name="Small Page Heading" xfId="177" xr:uid="{00000000-0005-0000-0000-0000BE000000}"/>
    <cellStyle name="ssn" xfId="178" xr:uid="{00000000-0005-0000-0000-0000BF000000}"/>
    <cellStyle name="Style 1" xfId="179" xr:uid="{00000000-0005-0000-0000-0000C0000000}"/>
    <cellStyle name="Style 2" xfId="180" xr:uid="{00000000-0005-0000-0000-0000C1000000}"/>
    <cellStyle name="Style 27" xfId="181" xr:uid="{00000000-0005-0000-0000-0000C2000000}"/>
    <cellStyle name="Style 28" xfId="182" xr:uid="{00000000-0005-0000-0000-0000C3000000}"/>
    <cellStyle name="Table Sub Heading" xfId="183" xr:uid="{00000000-0005-0000-0000-0000C4000000}"/>
    <cellStyle name="Table Title" xfId="184" xr:uid="{00000000-0005-0000-0000-0000C5000000}"/>
    <cellStyle name="Table Units" xfId="185" xr:uid="{00000000-0005-0000-0000-0000C6000000}"/>
    <cellStyle name="Theirs" xfId="186" xr:uid="{00000000-0005-0000-0000-0000C7000000}"/>
    <cellStyle name="Times New Roman" xfId="187" xr:uid="{00000000-0005-0000-0000-0000C8000000}"/>
    <cellStyle name="Title 2" xfId="188" xr:uid="{00000000-0005-0000-0000-0000C9000000}"/>
    <cellStyle name="Total 2" xfId="189" xr:uid="{00000000-0005-0000-0000-0000CA000000}"/>
    <cellStyle name="Unprot" xfId="190" xr:uid="{00000000-0005-0000-0000-0000CB000000}"/>
    <cellStyle name="Unprot$" xfId="191" xr:uid="{00000000-0005-0000-0000-0000CC000000}"/>
    <cellStyle name="Unprotect" xfId="192" xr:uid="{00000000-0005-0000-0000-0000CD000000}"/>
    <cellStyle name="Warning Text 2" xfId="193" xr:uid="{00000000-0005-0000-0000-0000CE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jwelbig/AppData/Local/Microsoft/Windows/Temporary%20Internet%20Files/Content.Outlook/UKC0PWQF/2018%20Estimate%20BHP%20Attachment%20H%20Transmission%20Rate.xls" TargetMode="External"/><Relationship Id="rId1" Type="http://schemas.openxmlformats.org/officeDocument/2006/relationships/hyperlink" Target="../../../jwelbig/AppData/Local/Microsoft/Windows/Temporary%20Internet%20Files/Content.Outlook/UKC0PWQF/2018%20Estimate%20BHP%20Attachment%20H%20Transmission%20Rate.xl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3"/>
  <sheetViews>
    <sheetView tabSelected="1" zoomScaleNormal="100" workbookViewId="0">
      <selection sqref="A1:F1"/>
    </sheetView>
  </sheetViews>
  <sheetFormatPr defaultRowHeight="15.5"/>
  <cols>
    <col min="1" max="1" width="5.3046875" customWidth="1"/>
    <col min="2" max="2" width="1.765625" customWidth="1"/>
    <col min="3" max="3" width="49.4609375" customWidth="1"/>
    <col min="4" max="4" width="32.84375" customWidth="1"/>
    <col min="5" max="5" width="2.53515625" customWidth="1"/>
    <col min="6" max="6" width="52.53515625" customWidth="1"/>
    <col min="8" max="8" width="14.4609375" bestFit="1" customWidth="1"/>
  </cols>
  <sheetData>
    <row r="1" spans="1:6">
      <c r="A1" s="196" t="s">
        <v>2</v>
      </c>
      <c r="B1" s="196"/>
      <c r="C1" s="196"/>
      <c r="D1" s="196"/>
      <c r="E1" s="196"/>
      <c r="F1" s="196"/>
    </row>
    <row r="2" spans="1:6">
      <c r="A2" s="196" t="s">
        <v>199</v>
      </c>
      <c r="B2" s="196"/>
      <c r="C2" s="196"/>
      <c r="D2" s="196"/>
      <c r="E2" s="196"/>
      <c r="F2" s="196"/>
    </row>
    <row r="3" spans="1:6">
      <c r="A3" s="48"/>
      <c r="B3" s="48"/>
      <c r="C3" s="48"/>
      <c r="D3" s="48"/>
      <c r="E3" s="48"/>
      <c r="F3" s="48"/>
    </row>
    <row r="4" spans="1:6">
      <c r="A4" s="48"/>
      <c r="B4" s="48"/>
      <c r="C4" s="48"/>
      <c r="D4" s="48"/>
      <c r="E4" s="48"/>
      <c r="F4" s="48"/>
    </row>
    <row r="5" spans="1:6">
      <c r="A5" s="48"/>
      <c r="B5" s="48"/>
      <c r="C5" s="48"/>
      <c r="D5" s="49" t="s">
        <v>65</v>
      </c>
      <c r="E5" s="48"/>
      <c r="F5" s="49" t="s">
        <v>66</v>
      </c>
    </row>
    <row r="6" spans="1:6">
      <c r="A6" s="50"/>
      <c r="B6" s="50"/>
      <c r="C6" s="51" t="s">
        <v>67</v>
      </c>
      <c r="D6" s="51" t="s">
        <v>68</v>
      </c>
      <c r="E6" s="48"/>
      <c r="F6" s="51" t="s">
        <v>68</v>
      </c>
    </row>
    <row r="7" spans="1:6">
      <c r="A7" s="50"/>
      <c r="B7" s="50"/>
      <c r="C7" s="52"/>
      <c r="D7" s="53" t="s">
        <v>4</v>
      </c>
      <c r="E7" s="48"/>
      <c r="F7" s="53" t="s">
        <v>4</v>
      </c>
    </row>
    <row r="8" spans="1:6">
      <c r="A8" s="54" t="s">
        <v>3</v>
      </c>
      <c r="B8" s="50"/>
      <c r="C8" s="52"/>
      <c r="D8" s="55" t="s">
        <v>6</v>
      </c>
      <c r="E8" s="48"/>
      <c r="F8" s="55" t="s">
        <v>6</v>
      </c>
    </row>
    <row r="9" spans="1:6" ht="16" thickBot="1">
      <c r="A9" s="56" t="s">
        <v>5</v>
      </c>
      <c r="B9" s="50"/>
      <c r="C9" s="57" t="s">
        <v>69</v>
      </c>
      <c r="D9" s="58"/>
      <c r="E9" s="48"/>
      <c r="F9" s="58"/>
    </row>
    <row r="10" spans="1:6">
      <c r="A10" s="54"/>
      <c r="B10" s="50"/>
      <c r="C10" s="52"/>
      <c r="D10" s="59"/>
      <c r="E10" s="48"/>
      <c r="F10" s="58"/>
    </row>
    <row r="11" spans="1:6">
      <c r="A11" s="54"/>
      <c r="B11" s="50"/>
      <c r="C11" s="50" t="s">
        <v>70</v>
      </c>
      <c r="D11" s="60" t="s">
        <v>71</v>
      </c>
      <c r="E11" s="48"/>
      <c r="F11" s="182" t="s">
        <v>71</v>
      </c>
    </row>
    <row r="12" spans="1:6">
      <c r="A12" s="54">
        <v>1</v>
      </c>
      <c r="B12" s="50"/>
      <c r="C12" s="50" t="s">
        <v>72</v>
      </c>
      <c r="D12" s="61" t="s">
        <v>73</v>
      </c>
      <c r="E12" s="48"/>
      <c r="F12" s="68" t="s">
        <v>73</v>
      </c>
    </row>
    <row r="13" spans="1:6">
      <c r="A13" s="54">
        <f t="shared" ref="A13:A44" si="0">+A12+1</f>
        <v>2</v>
      </c>
      <c r="B13" s="50"/>
      <c r="C13" s="50" t="s">
        <v>74</v>
      </c>
      <c r="D13" s="61" t="s">
        <v>75</v>
      </c>
      <c r="E13" s="48"/>
      <c r="F13" s="68" t="s">
        <v>75</v>
      </c>
    </row>
    <row r="14" spans="1:6">
      <c r="A14" s="54">
        <f t="shared" si="0"/>
        <v>3</v>
      </c>
      <c r="B14" s="50"/>
      <c r="C14" s="179" t="s">
        <v>252</v>
      </c>
      <c r="D14" s="180" t="str">
        <f>"See Workpaper 2 (line 9)"</f>
        <v>See Workpaper 2 (line 9)</v>
      </c>
      <c r="E14" s="48"/>
      <c r="F14" s="180" t="s">
        <v>253</v>
      </c>
    </row>
    <row r="15" spans="1:6">
      <c r="A15" s="54">
        <f t="shared" si="0"/>
        <v>4</v>
      </c>
      <c r="B15" s="50"/>
      <c r="C15" s="179" t="s">
        <v>252</v>
      </c>
      <c r="D15" s="59" t="s">
        <v>254</v>
      </c>
      <c r="E15" s="48"/>
      <c r="F15" s="59" t="s">
        <v>293</v>
      </c>
    </row>
    <row r="16" spans="1:6">
      <c r="A16" s="54">
        <f t="shared" si="0"/>
        <v>5</v>
      </c>
      <c r="B16" s="50"/>
      <c r="C16" s="50" t="s">
        <v>76</v>
      </c>
      <c r="D16" s="61" t="s">
        <v>77</v>
      </c>
      <c r="E16" s="48"/>
      <c r="F16" s="68" t="s">
        <v>77</v>
      </c>
    </row>
    <row r="17" spans="1:6">
      <c r="A17" s="54">
        <f t="shared" si="0"/>
        <v>6</v>
      </c>
      <c r="B17" s="50"/>
      <c r="C17" s="50" t="s">
        <v>78</v>
      </c>
      <c r="D17" s="180" t="s">
        <v>263</v>
      </c>
      <c r="E17" s="48"/>
      <c r="F17" s="58" t="s">
        <v>264</v>
      </c>
    </row>
    <row r="18" spans="1:6">
      <c r="A18" s="54">
        <f t="shared" si="0"/>
        <v>7</v>
      </c>
      <c r="B18" s="50"/>
      <c r="C18" s="50" t="s">
        <v>79</v>
      </c>
      <c r="D18" s="180" t="s">
        <v>265</v>
      </c>
      <c r="E18" s="48"/>
      <c r="F18" s="58" t="s">
        <v>266</v>
      </c>
    </row>
    <row r="19" spans="1:6">
      <c r="A19" s="54">
        <f t="shared" si="0"/>
        <v>8</v>
      </c>
      <c r="B19" s="50"/>
      <c r="C19" s="50" t="s">
        <v>80</v>
      </c>
      <c r="D19" s="180" t="s">
        <v>267</v>
      </c>
      <c r="E19" s="48"/>
      <c r="F19" s="63" t="s">
        <v>267</v>
      </c>
    </row>
    <row r="20" spans="1:6">
      <c r="A20" s="54">
        <f t="shared" si="0"/>
        <v>9</v>
      </c>
      <c r="B20" s="50"/>
      <c r="C20" s="50" t="s">
        <v>81</v>
      </c>
      <c r="D20" s="61" t="s">
        <v>82</v>
      </c>
      <c r="E20" s="48"/>
      <c r="F20" s="68" t="s">
        <v>82</v>
      </c>
    </row>
    <row r="21" spans="1:6">
      <c r="A21" s="54">
        <f t="shared" si="0"/>
        <v>10</v>
      </c>
      <c r="B21" s="50"/>
      <c r="C21" s="62" t="s">
        <v>83</v>
      </c>
      <c r="D21" s="59" t="s">
        <v>261</v>
      </c>
      <c r="E21" s="48"/>
      <c r="F21" s="63" t="s">
        <v>261</v>
      </c>
    </row>
    <row r="22" spans="1:6">
      <c r="A22" s="54">
        <f t="shared" si="0"/>
        <v>11</v>
      </c>
      <c r="B22" s="50"/>
      <c r="C22" s="52"/>
      <c r="D22" s="59"/>
      <c r="E22" s="48"/>
      <c r="F22" s="58"/>
    </row>
    <row r="23" spans="1:6">
      <c r="A23" s="54">
        <f t="shared" si="0"/>
        <v>12</v>
      </c>
      <c r="B23" s="50"/>
      <c r="C23" s="50" t="s">
        <v>84</v>
      </c>
      <c r="D23" s="59"/>
      <c r="E23" s="48"/>
      <c r="F23" s="58"/>
    </row>
    <row r="24" spans="1:6">
      <c r="A24" s="54">
        <f t="shared" si="0"/>
        <v>13</v>
      </c>
      <c r="B24" s="50"/>
      <c r="C24" s="52" t="s">
        <v>72</v>
      </c>
      <c r="D24" s="60" t="s">
        <v>85</v>
      </c>
      <c r="E24" s="48"/>
      <c r="F24" s="182" t="s">
        <v>85</v>
      </c>
    </row>
    <row r="25" spans="1:6">
      <c r="A25" s="54">
        <f t="shared" si="0"/>
        <v>14</v>
      </c>
      <c r="B25" s="50"/>
      <c r="C25" s="50" t="s">
        <v>74</v>
      </c>
      <c r="D25" s="60" t="s">
        <v>86</v>
      </c>
      <c r="E25" s="48"/>
      <c r="F25" s="182" t="s">
        <v>86</v>
      </c>
    </row>
    <row r="26" spans="1:6">
      <c r="A26" s="54">
        <f t="shared" si="0"/>
        <v>15</v>
      </c>
      <c r="B26" s="50"/>
      <c r="C26" s="181" t="s">
        <v>255</v>
      </c>
      <c r="D26" s="180" t="str">
        <f>"See Workpaper 2 (line 48)"</f>
        <v>See Workpaper 2 (line 48)</v>
      </c>
      <c r="E26" s="48"/>
      <c r="F26" s="180" t="s">
        <v>256</v>
      </c>
    </row>
    <row r="27" spans="1:6">
      <c r="A27" s="54">
        <f t="shared" si="0"/>
        <v>16</v>
      </c>
      <c r="B27" s="50"/>
      <c r="C27" s="50" t="s">
        <v>76</v>
      </c>
      <c r="D27" s="60" t="s">
        <v>87</v>
      </c>
      <c r="E27" s="48"/>
      <c r="F27" s="182" t="s">
        <v>87</v>
      </c>
    </row>
    <row r="28" spans="1:6">
      <c r="A28" s="54">
        <f t="shared" si="0"/>
        <v>17</v>
      </c>
      <c r="B28" s="50"/>
      <c r="C28" s="52" t="s">
        <v>78</v>
      </c>
      <c r="D28" s="60" t="s">
        <v>268</v>
      </c>
      <c r="E28" s="48"/>
      <c r="F28" s="58" t="s">
        <v>269</v>
      </c>
    </row>
    <row r="29" spans="1:6">
      <c r="A29" s="54">
        <f t="shared" si="0"/>
        <v>18</v>
      </c>
      <c r="B29" s="50"/>
      <c r="C29" s="50" t="s">
        <v>79</v>
      </c>
      <c r="D29" s="60" t="s">
        <v>270</v>
      </c>
      <c r="E29" s="48"/>
      <c r="F29" s="58" t="s">
        <v>271</v>
      </c>
    </row>
    <row r="30" spans="1:6">
      <c r="A30" s="54">
        <f t="shared" si="0"/>
        <v>19</v>
      </c>
      <c r="B30" s="50"/>
      <c r="C30" s="52" t="s">
        <v>80</v>
      </c>
      <c r="D30" s="60" t="s">
        <v>272</v>
      </c>
      <c r="E30" s="48"/>
      <c r="F30" s="58" t="s">
        <v>273</v>
      </c>
    </row>
    <row r="31" spans="1:6">
      <c r="A31" s="54">
        <f t="shared" si="0"/>
        <v>20</v>
      </c>
      <c r="B31" s="50"/>
      <c r="C31" s="52" t="s">
        <v>81</v>
      </c>
      <c r="D31" s="60" t="s">
        <v>82</v>
      </c>
      <c r="E31" s="48"/>
      <c r="F31" s="182" t="s">
        <v>82</v>
      </c>
    </row>
    <row r="32" spans="1:6">
      <c r="A32" s="54">
        <f t="shared" si="0"/>
        <v>21</v>
      </c>
      <c r="B32" s="50"/>
      <c r="C32" s="50" t="s">
        <v>88</v>
      </c>
      <c r="D32" s="59" t="s">
        <v>262</v>
      </c>
      <c r="E32" s="48"/>
      <c r="F32" s="63" t="s">
        <v>262</v>
      </c>
    </row>
    <row r="33" spans="1:6">
      <c r="A33" s="54">
        <f t="shared" si="0"/>
        <v>22</v>
      </c>
      <c r="B33" s="50"/>
      <c r="C33" s="50"/>
      <c r="D33" s="59" t="s">
        <v>89</v>
      </c>
      <c r="E33" s="48"/>
      <c r="F33" s="58" t="s">
        <v>89</v>
      </c>
    </row>
    <row r="34" spans="1:6">
      <c r="A34" s="54">
        <f t="shared" si="0"/>
        <v>23</v>
      </c>
      <c r="B34" s="50"/>
      <c r="C34" s="50" t="s">
        <v>90</v>
      </c>
      <c r="D34" s="59"/>
      <c r="E34" s="48"/>
      <c r="F34" s="58"/>
    </row>
    <row r="35" spans="1:6">
      <c r="A35" s="54">
        <f t="shared" si="0"/>
        <v>24</v>
      </c>
      <c r="B35" s="50"/>
      <c r="C35" s="52" t="s">
        <v>72</v>
      </c>
      <c r="D35" s="59" t="s">
        <v>259</v>
      </c>
      <c r="E35" s="48"/>
      <c r="F35" s="63" t="s">
        <v>259</v>
      </c>
    </row>
    <row r="36" spans="1:6">
      <c r="A36" s="54">
        <f t="shared" si="0"/>
        <v>25</v>
      </c>
      <c r="B36" s="50"/>
      <c r="C36" s="50" t="s">
        <v>74</v>
      </c>
      <c r="D36" s="59" t="s">
        <v>260</v>
      </c>
      <c r="E36" s="48"/>
      <c r="F36" s="63" t="s">
        <v>260</v>
      </c>
    </row>
    <row r="37" spans="1:6">
      <c r="A37" s="54">
        <f t="shared" si="0"/>
        <v>26</v>
      </c>
      <c r="B37" s="50"/>
      <c r="C37" s="179" t="str">
        <f>+C14</f>
        <v xml:space="preserve">  New Construction CUS Assets</v>
      </c>
      <c r="D37" s="180" t="s">
        <v>257</v>
      </c>
      <c r="E37" s="48"/>
      <c r="F37" s="63" t="s">
        <v>257</v>
      </c>
    </row>
    <row r="38" spans="1:6">
      <c r="A38" s="54">
        <f t="shared" si="0"/>
        <v>27</v>
      </c>
      <c r="B38" s="50"/>
      <c r="C38" s="179" t="s">
        <v>252</v>
      </c>
      <c r="D38" s="180" t="s">
        <v>258</v>
      </c>
      <c r="E38" s="48"/>
      <c r="F38" s="63" t="s">
        <v>258</v>
      </c>
    </row>
    <row r="39" spans="1:6">
      <c r="A39" s="54">
        <f t="shared" si="0"/>
        <v>28</v>
      </c>
      <c r="B39" s="50"/>
      <c r="C39" s="50" t="s">
        <v>91</v>
      </c>
      <c r="D39" s="59" t="s">
        <v>274</v>
      </c>
      <c r="E39" s="48"/>
      <c r="F39" s="63" t="s">
        <v>274</v>
      </c>
    </row>
    <row r="40" spans="1:6">
      <c r="A40" s="54">
        <f t="shared" si="0"/>
        <v>29</v>
      </c>
      <c r="B40" s="50"/>
      <c r="C40" s="52" t="s">
        <v>78</v>
      </c>
      <c r="D40" s="59" t="s">
        <v>275</v>
      </c>
      <c r="E40" s="48"/>
      <c r="F40" s="63" t="s">
        <v>275</v>
      </c>
    </row>
    <row r="41" spans="1:6">
      <c r="A41" s="54">
        <f t="shared" si="0"/>
        <v>30</v>
      </c>
      <c r="B41" s="50"/>
      <c r="C41" s="50" t="s">
        <v>79</v>
      </c>
      <c r="D41" s="59" t="s">
        <v>276</v>
      </c>
      <c r="E41" s="48"/>
      <c r="F41" s="63" t="s">
        <v>276</v>
      </c>
    </row>
    <row r="42" spans="1:6">
      <c r="A42" s="54">
        <f t="shared" si="0"/>
        <v>31</v>
      </c>
      <c r="B42" s="50"/>
      <c r="C42" s="52" t="s">
        <v>80</v>
      </c>
      <c r="D42" s="59" t="s">
        <v>277</v>
      </c>
      <c r="E42" s="48"/>
      <c r="F42" s="63" t="s">
        <v>277</v>
      </c>
    </row>
    <row r="43" spans="1:6">
      <c r="A43" s="54">
        <f t="shared" si="0"/>
        <v>32</v>
      </c>
      <c r="B43" s="50"/>
      <c r="C43" s="52" t="s">
        <v>81</v>
      </c>
      <c r="D43" s="59" t="s">
        <v>278</v>
      </c>
      <c r="E43" s="48"/>
      <c r="F43" s="63" t="s">
        <v>278</v>
      </c>
    </row>
    <row r="44" spans="1:6">
      <c r="A44" s="54">
        <f t="shared" si="0"/>
        <v>33</v>
      </c>
      <c r="B44" s="50"/>
      <c r="C44" s="50" t="s">
        <v>92</v>
      </c>
      <c r="D44" s="59" t="s">
        <v>279</v>
      </c>
      <c r="E44" s="48"/>
      <c r="F44" s="63" t="s">
        <v>279</v>
      </c>
    </row>
    <row r="45" spans="1:6">
      <c r="A45" s="54">
        <f t="shared" ref="A45:A64" si="1">+A44+1</f>
        <v>34</v>
      </c>
      <c r="B45" s="50"/>
      <c r="C45" s="50"/>
      <c r="D45" s="59"/>
      <c r="E45" s="48"/>
      <c r="F45" s="58"/>
    </row>
    <row r="46" spans="1:6">
      <c r="A46" s="54">
        <f t="shared" si="1"/>
        <v>35</v>
      </c>
      <c r="B46" s="50"/>
      <c r="C46" s="62" t="s">
        <v>93</v>
      </c>
      <c r="D46" s="60" t="s">
        <v>280</v>
      </c>
      <c r="E46" s="48"/>
      <c r="F46" s="182" t="s">
        <v>280</v>
      </c>
    </row>
    <row r="47" spans="1:6">
      <c r="A47" s="54">
        <f t="shared" si="1"/>
        <v>36</v>
      </c>
      <c r="B47" s="50"/>
      <c r="C47" s="50" t="s">
        <v>94</v>
      </c>
      <c r="D47" s="60" t="s">
        <v>95</v>
      </c>
      <c r="E47" s="48"/>
      <c r="F47" s="58" t="s">
        <v>281</v>
      </c>
    </row>
    <row r="48" spans="1:6">
      <c r="A48" s="54">
        <f t="shared" si="1"/>
        <v>37</v>
      </c>
      <c r="B48" s="50"/>
      <c r="C48" s="50" t="s">
        <v>96</v>
      </c>
      <c r="D48" s="60" t="s">
        <v>97</v>
      </c>
      <c r="E48" s="48"/>
      <c r="F48" s="58" t="s">
        <v>282</v>
      </c>
    </row>
    <row r="49" spans="1:6">
      <c r="A49" s="54">
        <f t="shared" si="1"/>
        <v>38</v>
      </c>
      <c r="B49" s="50"/>
      <c r="C49" s="50" t="s">
        <v>98</v>
      </c>
      <c r="D49" s="60" t="s">
        <v>99</v>
      </c>
      <c r="E49" s="48"/>
      <c r="F49" s="58" t="s">
        <v>283</v>
      </c>
    </row>
    <row r="50" spans="1:6">
      <c r="A50" s="54">
        <f t="shared" si="1"/>
        <v>39</v>
      </c>
      <c r="B50" s="50"/>
      <c r="C50" s="50" t="s">
        <v>100</v>
      </c>
      <c r="D50" s="60" t="s">
        <v>101</v>
      </c>
      <c r="E50" s="48"/>
      <c r="F50" s="58" t="s">
        <v>284</v>
      </c>
    </row>
    <row r="51" spans="1:6">
      <c r="A51" s="54">
        <f t="shared" si="1"/>
        <v>40</v>
      </c>
      <c r="B51" s="50"/>
      <c r="C51" s="50" t="s">
        <v>102</v>
      </c>
      <c r="D51" s="64" t="s">
        <v>103</v>
      </c>
      <c r="E51" s="48"/>
      <c r="F51" s="58" t="s">
        <v>285</v>
      </c>
    </row>
    <row r="52" spans="1:6">
      <c r="A52" s="54">
        <f t="shared" si="1"/>
        <v>41</v>
      </c>
      <c r="B52" s="50"/>
      <c r="C52" s="50" t="s">
        <v>104</v>
      </c>
      <c r="D52" s="64" t="s">
        <v>105</v>
      </c>
      <c r="E52" s="48"/>
      <c r="F52" s="50" t="s">
        <v>286</v>
      </c>
    </row>
    <row r="53" spans="1:6">
      <c r="A53" s="54">
        <f t="shared" si="1"/>
        <v>42</v>
      </c>
      <c r="B53" s="50"/>
      <c r="C53" s="50" t="s">
        <v>106</v>
      </c>
      <c r="D53" s="59" t="s">
        <v>287</v>
      </c>
      <c r="E53" s="48"/>
      <c r="F53" s="63" t="s">
        <v>287</v>
      </c>
    </row>
    <row r="54" spans="1:6">
      <c r="A54" s="54">
        <f t="shared" si="1"/>
        <v>43</v>
      </c>
      <c r="B54" s="50"/>
      <c r="C54" s="50"/>
      <c r="D54" s="59"/>
      <c r="E54" s="48"/>
      <c r="F54" s="58"/>
    </row>
    <row r="55" spans="1:6">
      <c r="A55" s="54">
        <f t="shared" si="1"/>
        <v>44</v>
      </c>
      <c r="B55" s="50"/>
      <c r="C55" s="62" t="s">
        <v>107</v>
      </c>
      <c r="D55" s="59" t="s">
        <v>288</v>
      </c>
      <c r="E55" s="48"/>
      <c r="F55" s="63" t="s">
        <v>108</v>
      </c>
    </row>
    <row r="56" spans="1:6">
      <c r="A56" s="54">
        <f t="shared" si="1"/>
        <v>45</v>
      </c>
      <c r="B56" s="50"/>
      <c r="C56" s="52"/>
      <c r="D56" s="59"/>
      <c r="E56" s="48"/>
      <c r="F56" s="58"/>
    </row>
    <row r="57" spans="1:6">
      <c r="A57" s="54">
        <f t="shared" si="1"/>
        <v>46</v>
      </c>
      <c r="B57" s="50"/>
      <c r="C57" s="50" t="s">
        <v>109</v>
      </c>
      <c r="D57" s="59" t="s">
        <v>89</v>
      </c>
      <c r="E57" s="48"/>
      <c r="F57" s="58" t="s">
        <v>89</v>
      </c>
    </row>
    <row r="58" spans="1:6">
      <c r="A58" s="54">
        <f t="shared" si="1"/>
        <v>47</v>
      </c>
      <c r="B58" s="50"/>
      <c r="C58" s="50" t="s">
        <v>110</v>
      </c>
      <c r="D58" s="65" t="s">
        <v>289</v>
      </c>
      <c r="E58" s="48"/>
      <c r="F58" s="66" t="s">
        <v>289</v>
      </c>
    </row>
    <row r="59" spans="1:6">
      <c r="A59" s="54">
        <f t="shared" si="1"/>
        <v>48</v>
      </c>
      <c r="B59" s="50"/>
      <c r="C59" s="50" t="s">
        <v>111</v>
      </c>
      <c r="D59" s="60" t="s">
        <v>112</v>
      </c>
      <c r="E59" s="48"/>
      <c r="F59" s="182" t="s">
        <v>112</v>
      </c>
    </row>
    <row r="60" spans="1:6">
      <c r="A60" s="54">
        <f t="shared" si="1"/>
        <v>49</v>
      </c>
      <c r="B60" s="50"/>
      <c r="C60" s="50" t="s">
        <v>111</v>
      </c>
      <c r="D60" s="60" t="s">
        <v>113</v>
      </c>
      <c r="E60" s="48"/>
      <c r="F60" s="182" t="s">
        <v>113</v>
      </c>
    </row>
    <row r="61" spans="1:6">
      <c r="A61" s="54">
        <f t="shared" si="1"/>
        <v>50</v>
      </c>
      <c r="B61" s="50"/>
      <c r="C61" s="50" t="s">
        <v>114</v>
      </c>
      <c r="D61" s="60" t="s">
        <v>290</v>
      </c>
      <c r="E61" s="48"/>
      <c r="F61" s="182" t="s">
        <v>290</v>
      </c>
    </row>
    <row r="62" spans="1:6">
      <c r="A62" s="54">
        <f t="shared" si="1"/>
        <v>51</v>
      </c>
      <c r="B62" s="50"/>
      <c r="C62" s="50" t="s">
        <v>115</v>
      </c>
      <c r="D62" s="59" t="s">
        <v>291</v>
      </c>
      <c r="E62" s="48"/>
      <c r="F62" s="63" t="s">
        <v>291</v>
      </c>
    </row>
    <row r="63" spans="1:6">
      <c r="A63" s="54">
        <f t="shared" si="1"/>
        <v>52</v>
      </c>
      <c r="B63" s="50"/>
      <c r="C63" s="50"/>
      <c r="D63" s="59"/>
      <c r="E63" s="48"/>
      <c r="F63" s="59"/>
    </row>
    <row r="64" spans="1:6">
      <c r="A64" s="54">
        <f t="shared" si="1"/>
        <v>53</v>
      </c>
      <c r="B64" s="50"/>
      <c r="C64" s="50" t="s">
        <v>116</v>
      </c>
      <c r="D64" s="59" t="s">
        <v>292</v>
      </c>
      <c r="E64" s="48"/>
      <c r="F64" s="63" t="s">
        <v>292</v>
      </c>
    </row>
    <row r="65" spans="1:6">
      <c r="A65" s="48"/>
      <c r="B65" s="48"/>
      <c r="C65" s="48"/>
      <c r="D65" s="48"/>
      <c r="E65" s="48"/>
      <c r="F65" s="48"/>
    </row>
    <row r="66" spans="1:6">
      <c r="A66" s="48"/>
      <c r="B66" s="48"/>
      <c r="C66" s="48"/>
      <c r="D66" s="48"/>
      <c r="E66" s="48"/>
      <c r="F66" s="48"/>
    </row>
    <row r="67" spans="1:6">
      <c r="A67" s="54"/>
      <c r="B67" s="50"/>
      <c r="C67" s="51"/>
      <c r="D67" s="67"/>
      <c r="E67" s="48"/>
      <c r="F67" s="48"/>
    </row>
    <row r="68" spans="1:6">
      <c r="A68" s="54"/>
      <c r="B68" s="50"/>
      <c r="C68" s="48"/>
      <c r="D68" s="49" t="s">
        <v>65</v>
      </c>
      <c r="E68" s="48"/>
      <c r="F68" s="49" t="s">
        <v>117</v>
      </c>
    </row>
    <row r="69" spans="1:6">
      <c r="A69" s="54"/>
      <c r="B69" s="50"/>
      <c r="C69" s="51" t="s">
        <v>67</v>
      </c>
      <c r="D69" s="51" t="s">
        <v>68</v>
      </c>
      <c r="E69" s="48"/>
      <c r="F69" s="51" t="s">
        <v>68</v>
      </c>
    </row>
    <row r="70" spans="1:6">
      <c r="A70" s="54" t="s">
        <v>3</v>
      </c>
      <c r="B70" s="50"/>
      <c r="C70" s="52"/>
      <c r="D70" s="53" t="s">
        <v>4</v>
      </c>
      <c r="E70" s="48"/>
      <c r="F70" s="53" t="s">
        <v>4</v>
      </c>
    </row>
    <row r="71" spans="1:6" ht="16" thickBot="1">
      <c r="A71" s="56" t="s">
        <v>5</v>
      </c>
      <c r="B71" s="50"/>
      <c r="C71" s="52"/>
      <c r="D71" s="55" t="s">
        <v>6</v>
      </c>
      <c r="E71" s="48"/>
      <c r="F71" s="55" t="s">
        <v>6</v>
      </c>
    </row>
    <row r="72" spans="1:6">
      <c r="A72" s="50"/>
      <c r="B72" s="50"/>
      <c r="C72" s="52"/>
      <c r="D72" s="58"/>
      <c r="E72" s="48"/>
      <c r="F72" s="58"/>
    </row>
    <row r="73" spans="1:6">
      <c r="A73" s="54"/>
      <c r="B73" s="50"/>
      <c r="C73" s="52" t="s">
        <v>118</v>
      </c>
      <c r="D73" s="58"/>
      <c r="E73" s="48"/>
      <c r="F73" s="58"/>
    </row>
    <row r="74" spans="1:6">
      <c r="A74" s="54">
        <f>+A64+1</f>
        <v>54</v>
      </c>
      <c r="B74" s="50"/>
      <c r="C74" s="52" t="s">
        <v>119</v>
      </c>
      <c r="D74" s="58" t="s">
        <v>120</v>
      </c>
      <c r="E74" s="48"/>
      <c r="F74" s="63" t="s">
        <v>120</v>
      </c>
    </row>
    <row r="75" spans="1:6">
      <c r="A75" s="54">
        <f t="shared" ref="A75:A115" si="2">+A74+1</f>
        <v>55</v>
      </c>
      <c r="B75" s="50"/>
      <c r="C75" s="52" t="s">
        <v>121</v>
      </c>
      <c r="D75" s="59" t="s">
        <v>221</v>
      </c>
      <c r="E75" s="48"/>
      <c r="F75" s="58" t="s">
        <v>122</v>
      </c>
    </row>
    <row r="76" spans="1:6">
      <c r="A76" s="54">
        <f t="shared" si="2"/>
        <v>56</v>
      </c>
      <c r="B76" s="50"/>
      <c r="C76" s="52" t="s">
        <v>123</v>
      </c>
      <c r="D76" s="59" t="s">
        <v>124</v>
      </c>
      <c r="E76" s="48"/>
      <c r="F76" s="63" t="s">
        <v>124</v>
      </c>
    </row>
    <row r="77" spans="1:6">
      <c r="A77" s="54">
        <f t="shared" si="2"/>
        <v>57</v>
      </c>
      <c r="B77" s="50"/>
      <c r="C77" s="52" t="s">
        <v>125</v>
      </c>
      <c r="D77" s="59" t="s">
        <v>126</v>
      </c>
      <c r="E77" s="48"/>
      <c r="F77" s="59" t="s">
        <v>344</v>
      </c>
    </row>
    <row r="78" spans="1:6">
      <c r="A78" s="54">
        <f t="shared" si="2"/>
        <v>58</v>
      </c>
      <c r="B78" s="50"/>
      <c r="C78" s="52" t="s">
        <v>127</v>
      </c>
      <c r="D78" s="59" t="s">
        <v>128</v>
      </c>
      <c r="E78" s="48"/>
      <c r="F78" s="63" t="s">
        <v>128</v>
      </c>
    </row>
    <row r="79" spans="1:6">
      <c r="A79" s="54">
        <f t="shared" si="2"/>
        <v>59</v>
      </c>
      <c r="B79" s="50"/>
      <c r="C79" s="52" t="s">
        <v>129</v>
      </c>
      <c r="D79" s="59" t="s">
        <v>130</v>
      </c>
      <c r="E79" s="48"/>
      <c r="F79" s="58" t="s">
        <v>343</v>
      </c>
    </row>
    <row r="80" spans="1:6">
      <c r="A80" s="54">
        <f t="shared" si="2"/>
        <v>60</v>
      </c>
      <c r="B80" s="50"/>
      <c r="C80" s="52" t="s">
        <v>131</v>
      </c>
      <c r="D80" s="59"/>
      <c r="E80" s="48"/>
      <c r="F80" s="58" t="s">
        <v>342</v>
      </c>
    </row>
    <row r="81" spans="1:6">
      <c r="A81" s="54">
        <f t="shared" si="2"/>
        <v>61</v>
      </c>
      <c r="B81" s="50"/>
      <c r="C81" s="52" t="s">
        <v>132</v>
      </c>
      <c r="D81" s="59" t="s">
        <v>341</v>
      </c>
      <c r="E81" s="48"/>
      <c r="F81" s="58" t="s">
        <v>340</v>
      </c>
    </row>
    <row r="82" spans="1:6">
      <c r="A82" s="54">
        <f t="shared" si="2"/>
        <v>62</v>
      </c>
      <c r="B82" s="50"/>
      <c r="C82" s="52" t="s">
        <v>81</v>
      </c>
      <c r="D82" s="61" t="s">
        <v>82</v>
      </c>
      <c r="E82" s="48"/>
      <c r="F82" s="68" t="s">
        <v>82</v>
      </c>
    </row>
    <row r="83" spans="1:6">
      <c r="A83" s="54">
        <f t="shared" si="2"/>
        <v>63</v>
      </c>
      <c r="B83" s="50"/>
      <c r="C83" s="52" t="s">
        <v>339</v>
      </c>
      <c r="D83" s="59"/>
      <c r="E83" s="48"/>
      <c r="F83" s="58"/>
    </row>
    <row r="84" spans="1:6">
      <c r="A84" s="54">
        <f t="shared" si="2"/>
        <v>64</v>
      </c>
      <c r="B84" s="50"/>
      <c r="C84" s="50"/>
      <c r="D84" s="59"/>
      <c r="E84" s="48"/>
      <c r="F84" s="58"/>
    </row>
    <row r="85" spans="1:6">
      <c r="A85" s="54">
        <f t="shared" si="2"/>
        <v>65</v>
      </c>
      <c r="B85" s="50"/>
      <c r="C85" s="52" t="s">
        <v>133</v>
      </c>
      <c r="D85" s="59"/>
      <c r="E85" s="48"/>
      <c r="F85" s="58"/>
    </row>
    <row r="86" spans="1:6">
      <c r="A86" s="54">
        <f t="shared" si="2"/>
        <v>66</v>
      </c>
      <c r="B86" s="50"/>
      <c r="C86" s="52" t="s">
        <v>74</v>
      </c>
      <c r="D86" s="59" t="s">
        <v>134</v>
      </c>
      <c r="E86" s="48"/>
      <c r="F86" s="58" t="s">
        <v>338</v>
      </c>
    </row>
    <row r="87" spans="1:6">
      <c r="A87" s="54">
        <f t="shared" si="2"/>
        <v>67</v>
      </c>
      <c r="B87" s="50"/>
      <c r="C87" s="52" t="s">
        <v>252</v>
      </c>
      <c r="D87" s="179" t="str">
        <f>"See Workpaper 2 (line 13)"</f>
        <v>See Workpaper 2 (line 13)</v>
      </c>
      <c r="E87" s="48"/>
      <c r="F87" s="179" t="s">
        <v>337</v>
      </c>
    </row>
    <row r="88" spans="1:6">
      <c r="A88" s="54">
        <f t="shared" si="2"/>
        <v>68</v>
      </c>
      <c r="B88" s="50"/>
      <c r="C88" s="52" t="s">
        <v>252</v>
      </c>
      <c r="D88" s="179" t="s">
        <v>336</v>
      </c>
      <c r="E88" s="48"/>
      <c r="F88" s="181" t="s">
        <v>335</v>
      </c>
    </row>
    <row r="89" spans="1:6">
      <c r="A89" s="54">
        <f t="shared" si="2"/>
        <v>69</v>
      </c>
      <c r="B89" s="50"/>
      <c r="C89" s="52" t="s">
        <v>135</v>
      </c>
      <c r="D89" s="59" t="s">
        <v>136</v>
      </c>
      <c r="E89" s="48"/>
      <c r="F89" s="58" t="s">
        <v>334</v>
      </c>
    </row>
    <row r="90" spans="1:6">
      <c r="A90" s="54">
        <f t="shared" si="2"/>
        <v>70</v>
      </c>
      <c r="B90" s="50"/>
      <c r="C90" s="52" t="s">
        <v>81</v>
      </c>
      <c r="D90" s="59" t="s">
        <v>137</v>
      </c>
      <c r="E90" s="48"/>
      <c r="F90" s="63" t="s">
        <v>137</v>
      </c>
    </row>
    <row r="91" spans="1:6">
      <c r="A91" s="54">
        <f t="shared" si="2"/>
        <v>71</v>
      </c>
      <c r="B91" s="50"/>
      <c r="C91" s="52" t="s">
        <v>333</v>
      </c>
      <c r="D91" s="59"/>
      <c r="E91" s="48"/>
      <c r="F91" s="58"/>
    </row>
    <row r="92" spans="1:6">
      <c r="A92" s="54">
        <f t="shared" si="2"/>
        <v>72</v>
      </c>
      <c r="B92" s="50"/>
      <c r="C92" s="52"/>
      <c r="D92" s="59"/>
      <c r="E92" s="48"/>
      <c r="F92" s="58"/>
    </row>
    <row r="93" spans="1:6">
      <c r="A93" s="54">
        <f t="shared" si="2"/>
        <v>73</v>
      </c>
      <c r="B93" s="50"/>
      <c r="C93" s="52" t="s">
        <v>138</v>
      </c>
      <c r="D93" s="65"/>
      <c r="E93" s="48"/>
      <c r="F93" s="50"/>
    </row>
    <row r="94" spans="1:6">
      <c r="A94" s="54">
        <f t="shared" si="2"/>
        <v>74</v>
      </c>
      <c r="B94" s="50"/>
      <c r="C94" s="52" t="s">
        <v>139</v>
      </c>
      <c r="D94" s="65"/>
      <c r="E94" s="48"/>
      <c r="F94" s="50"/>
    </row>
    <row r="95" spans="1:6">
      <c r="A95" s="54">
        <f t="shared" si="2"/>
        <v>75</v>
      </c>
      <c r="B95" s="50"/>
      <c r="C95" s="52" t="s">
        <v>140</v>
      </c>
      <c r="D95" s="59" t="s">
        <v>222</v>
      </c>
      <c r="E95" s="48"/>
      <c r="F95" s="58" t="s">
        <v>332</v>
      </c>
    </row>
    <row r="96" spans="1:6">
      <c r="A96" s="54">
        <f t="shared" si="2"/>
        <v>76</v>
      </c>
      <c r="B96" s="50"/>
      <c r="C96" s="52" t="s">
        <v>141</v>
      </c>
      <c r="D96" s="59" t="s">
        <v>142</v>
      </c>
      <c r="E96" s="48"/>
      <c r="F96" s="63" t="s">
        <v>142</v>
      </c>
    </row>
    <row r="97" spans="1:6">
      <c r="A97" s="54">
        <f t="shared" si="2"/>
        <v>77</v>
      </c>
      <c r="B97" s="50"/>
      <c r="C97" s="52" t="s">
        <v>143</v>
      </c>
      <c r="D97" s="59" t="s">
        <v>89</v>
      </c>
      <c r="E97" s="48"/>
      <c r="F97" s="58" t="s">
        <v>89</v>
      </c>
    </row>
    <row r="98" spans="1:6">
      <c r="A98" s="54">
        <f t="shared" si="2"/>
        <v>78</v>
      </c>
      <c r="B98" s="50"/>
      <c r="C98" s="52" t="s">
        <v>144</v>
      </c>
      <c r="D98" s="59" t="s">
        <v>145</v>
      </c>
      <c r="E98" s="48"/>
      <c r="F98" s="58" t="s">
        <v>331</v>
      </c>
    </row>
    <row r="99" spans="1:6">
      <c r="A99" s="54">
        <f t="shared" si="2"/>
        <v>79</v>
      </c>
      <c r="B99" s="50"/>
      <c r="C99" s="52" t="s">
        <v>146</v>
      </c>
      <c r="D99" s="59" t="s">
        <v>142</v>
      </c>
      <c r="E99" s="48"/>
      <c r="F99" s="63" t="s">
        <v>142</v>
      </c>
    </row>
    <row r="100" spans="1:6">
      <c r="A100" s="54">
        <f t="shared" si="2"/>
        <v>80</v>
      </c>
      <c r="B100" s="50"/>
      <c r="C100" s="52" t="s">
        <v>147</v>
      </c>
      <c r="D100" s="59" t="s">
        <v>142</v>
      </c>
      <c r="E100" s="48"/>
      <c r="F100" s="63" t="s">
        <v>142</v>
      </c>
    </row>
    <row r="101" spans="1:6">
      <c r="A101" s="54">
        <f t="shared" si="2"/>
        <v>81</v>
      </c>
      <c r="B101" s="50"/>
      <c r="C101" s="52" t="s">
        <v>330</v>
      </c>
      <c r="D101" s="59"/>
      <c r="E101" s="48"/>
      <c r="F101" s="58"/>
    </row>
    <row r="102" spans="1:6">
      <c r="A102" s="54">
        <f t="shared" si="2"/>
        <v>82</v>
      </c>
      <c r="B102" s="50"/>
      <c r="C102" s="52"/>
      <c r="D102" s="59"/>
      <c r="E102" s="48"/>
      <c r="F102" s="58"/>
    </row>
    <row r="103" spans="1:6">
      <c r="A103" s="54">
        <f t="shared" si="2"/>
        <v>83</v>
      </c>
      <c r="B103" s="50"/>
      <c r="C103" s="52"/>
      <c r="D103" s="58"/>
      <c r="E103" s="48"/>
      <c r="F103" s="58"/>
    </row>
    <row r="104" spans="1:6">
      <c r="A104" s="54">
        <f t="shared" si="2"/>
        <v>84</v>
      </c>
      <c r="B104" s="50"/>
      <c r="C104" s="52" t="s">
        <v>148</v>
      </c>
      <c r="D104" s="58" t="s">
        <v>149</v>
      </c>
      <c r="E104" s="48"/>
      <c r="F104" s="63" t="s">
        <v>149</v>
      </c>
    </row>
    <row r="105" spans="1:6">
      <c r="A105" s="54">
        <f t="shared" si="2"/>
        <v>85</v>
      </c>
      <c r="B105" s="50"/>
      <c r="C105" s="69" t="s">
        <v>150</v>
      </c>
      <c r="D105" s="58"/>
      <c r="E105" s="48"/>
      <c r="F105" s="58"/>
    </row>
    <row r="106" spans="1:6">
      <c r="A106" s="54">
        <f t="shared" si="2"/>
        <v>86</v>
      </c>
      <c r="B106" s="50"/>
      <c r="C106" s="50" t="s">
        <v>151</v>
      </c>
      <c r="D106" s="58"/>
      <c r="E106" s="48"/>
      <c r="F106" s="58"/>
    </row>
    <row r="107" spans="1:6">
      <c r="A107" s="54">
        <f t="shared" si="2"/>
        <v>87</v>
      </c>
      <c r="B107" s="50"/>
      <c r="C107" s="52" t="s">
        <v>329</v>
      </c>
      <c r="D107" s="58"/>
      <c r="E107" s="48"/>
      <c r="F107" s="58"/>
    </row>
    <row r="108" spans="1:6">
      <c r="A108" s="54">
        <f t="shared" si="2"/>
        <v>88</v>
      </c>
      <c r="B108" s="50"/>
      <c r="C108" s="52" t="s">
        <v>152</v>
      </c>
      <c r="D108" s="58"/>
      <c r="E108" s="48"/>
      <c r="F108" s="58"/>
    </row>
    <row r="109" spans="1:6">
      <c r="A109" s="54">
        <f t="shared" si="2"/>
        <v>89</v>
      </c>
      <c r="B109" s="50"/>
      <c r="C109" s="69"/>
      <c r="D109" s="58"/>
      <c r="E109" s="48"/>
      <c r="F109" s="58"/>
    </row>
    <row r="110" spans="1:6">
      <c r="A110" s="54">
        <f t="shared" si="2"/>
        <v>90</v>
      </c>
      <c r="B110" s="50"/>
      <c r="C110" s="70" t="s">
        <v>153</v>
      </c>
      <c r="D110" s="50" t="s">
        <v>328</v>
      </c>
      <c r="E110" s="48"/>
      <c r="F110" s="66" t="s">
        <v>328</v>
      </c>
    </row>
    <row r="111" spans="1:6">
      <c r="A111" s="54">
        <f t="shared" si="2"/>
        <v>91</v>
      </c>
      <c r="B111" s="50"/>
      <c r="C111" s="71"/>
      <c r="D111" s="72"/>
      <c r="E111" s="48"/>
      <c r="F111" s="48"/>
    </row>
    <row r="112" spans="1:6">
      <c r="A112" s="54">
        <f t="shared" si="2"/>
        <v>92</v>
      </c>
      <c r="B112" s="50"/>
      <c r="C112" s="52" t="s">
        <v>154</v>
      </c>
      <c r="D112" s="73"/>
      <c r="E112" s="48"/>
      <c r="F112" s="48"/>
    </row>
    <row r="113" spans="1:6">
      <c r="A113" s="54">
        <f t="shared" si="2"/>
        <v>93</v>
      </c>
      <c r="B113" s="50"/>
      <c r="C113" s="70" t="s">
        <v>327</v>
      </c>
      <c r="D113" s="50"/>
      <c r="E113" s="48"/>
      <c r="F113" s="48"/>
    </row>
    <row r="114" spans="1:6">
      <c r="A114" s="54">
        <f t="shared" si="2"/>
        <v>94</v>
      </c>
      <c r="B114" s="50"/>
      <c r="C114" s="52"/>
      <c r="D114" s="50"/>
      <c r="E114" s="48"/>
      <c r="F114" s="48"/>
    </row>
    <row r="115" spans="1:6">
      <c r="A115" s="54">
        <f t="shared" si="2"/>
        <v>95</v>
      </c>
      <c r="B115" s="50"/>
      <c r="C115" s="52" t="s">
        <v>294</v>
      </c>
      <c r="D115" s="58"/>
      <c r="E115" s="48"/>
      <c r="F115" s="48"/>
    </row>
    <row r="116" spans="1:6">
      <c r="A116" s="48"/>
      <c r="B116" s="48"/>
      <c r="C116" s="48"/>
      <c r="D116" s="48"/>
      <c r="E116" s="48"/>
      <c r="F116" s="48"/>
    </row>
    <row r="117" spans="1:6">
      <c r="A117" s="195" t="s">
        <v>155</v>
      </c>
      <c r="B117" s="195"/>
      <c r="C117" s="195"/>
      <c r="D117" s="195"/>
      <c r="E117" s="195"/>
      <c r="F117" s="195"/>
    </row>
    <row r="118" spans="1:6">
      <c r="A118" s="178"/>
      <c r="B118" s="178"/>
      <c r="C118" s="178"/>
      <c r="D118" s="178"/>
      <c r="E118" s="178"/>
      <c r="F118" s="178"/>
    </row>
    <row r="119" spans="1:6">
      <c r="A119" s="48"/>
      <c r="B119" s="48"/>
      <c r="C119" s="48"/>
      <c r="D119" s="48"/>
      <c r="E119" s="48"/>
      <c r="F119" s="48"/>
    </row>
    <row r="120" spans="1:6">
      <c r="A120" s="74" t="s">
        <v>3</v>
      </c>
      <c r="B120" s="75"/>
      <c r="C120" s="76"/>
      <c r="D120" s="49" t="s">
        <v>65</v>
      </c>
      <c r="E120" s="48"/>
      <c r="F120" s="49" t="s">
        <v>117</v>
      </c>
    </row>
    <row r="121" spans="1:6" ht="16" thickBot="1">
      <c r="A121" s="77" t="s">
        <v>5</v>
      </c>
      <c r="B121" s="75"/>
      <c r="C121" s="78" t="s">
        <v>156</v>
      </c>
      <c r="D121" s="79"/>
      <c r="E121" s="79"/>
      <c r="F121" s="48"/>
    </row>
    <row r="122" spans="1:6" ht="16" thickBot="1">
      <c r="A122" s="74"/>
      <c r="B122" s="75"/>
      <c r="C122" s="78"/>
      <c r="D122" s="80" t="s">
        <v>64</v>
      </c>
      <c r="E122" s="48"/>
      <c r="F122" s="81" t="s">
        <v>64</v>
      </c>
    </row>
    <row r="123" spans="1:6">
      <c r="A123" s="74">
        <v>96</v>
      </c>
      <c r="B123" s="75"/>
      <c r="C123" s="82" t="s">
        <v>157</v>
      </c>
      <c r="D123" s="83" t="s">
        <v>326</v>
      </c>
      <c r="E123" s="83"/>
      <c r="F123" s="84" t="s">
        <v>326</v>
      </c>
    </row>
    <row r="124" spans="1:6">
      <c r="A124" s="74">
        <f t="shared" ref="A124:A155" si="3">+A123+1</f>
        <v>97</v>
      </c>
      <c r="B124" s="75"/>
      <c r="C124" s="82" t="s">
        <v>158</v>
      </c>
      <c r="D124" s="85" t="s">
        <v>51</v>
      </c>
      <c r="E124" s="85"/>
      <c r="F124" s="86" t="s">
        <v>325</v>
      </c>
    </row>
    <row r="125" spans="1:6" ht="16" thickBot="1">
      <c r="A125" s="74">
        <f t="shared" si="3"/>
        <v>98</v>
      </c>
      <c r="B125" s="75"/>
      <c r="C125" s="87" t="s">
        <v>159</v>
      </c>
      <c r="D125" s="88" t="s">
        <v>51</v>
      </c>
      <c r="E125" s="79"/>
      <c r="F125" s="86" t="s">
        <v>160</v>
      </c>
    </row>
    <row r="126" spans="1:6">
      <c r="A126" s="74">
        <f t="shared" si="3"/>
        <v>99</v>
      </c>
      <c r="B126" s="75"/>
      <c r="C126" s="82" t="s">
        <v>324</v>
      </c>
      <c r="D126" s="89"/>
      <c r="E126" s="90"/>
      <c r="F126" s="48"/>
    </row>
    <row r="127" spans="1:6">
      <c r="A127" s="74">
        <f t="shared" si="3"/>
        <v>100</v>
      </c>
      <c r="B127" s="75"/>
      <c r="C127" s="82" t="s">
        <v>323</v>
      </c>
      <c r="D127" s="89"/>
      <c r="E127" s="90"/>
      <c r="F127" s="48"/>
    </row>
    <row r="128" spans="1:6">
      <c r="A128" s="74">
        <f t="shared" si="3"/>
        <v>101</v>
      </c>
      <c r="B128" s="75"/>
      <c r="C128" s="82" t="s">
        <v>322</v>
      </c>
      <c r="D128" s="89"/>
      <c r="E128" s="90"/>
      <c r="F128" s="48"/>
    </row>
    <row r="129" spans="1:6">
      <c r="A129" s="74">
        <f t="shared" si="3"/>
        <v>102</v>
      </c>
      <c r="B129" s="75"/>
      <c r="C129" s="82" t="s">
        <v>321</v>
      </c>
      <c r="D129" s="89"/>
      <c r="E129" s="90"/>
      <c r="F129" s="48"/>
    </row>
    <row r="130" spans="1:6">
      <c r="A130" s="74">
        <f t="shared" si="3"/>
        <v>103</v>
      </c>
      <c r="B130" s="75"/>
      <c r="C130" s="75"/>
      <c r="D130" s="89"/>
      <c r="E130" s="90"/>
      <c r="F130" s="48"/>
    </row>
    <row r="131" spans="1:6">
      <c r="A131" s="74">
        <f t="shared" si="3"/>
        <v>104</v>
      </c>
      <c r="B131" s="75"/>
      <c r="C131" s="82" t="s">
        <v>320</v>
      </c>
      <c r="D131" s="91"/>
      <c r="E131" s="92"/>
      <c r="F131" s="48"/>
    </row>
    <row r="132" spans="1:6">
      <c r="A132" s="74">
        <f t="shared" si="3"/>
        <v>105</v>
      </c>
      <c r="B132" s="75"/>
      <c r="C132" s="75"/>
      <c r="D132" s="85"/>
      <c r="E132" s="75"/>
      <c r="F132" s="48"/>
    </row>
    <row r="133" spans="1:6" ht="16" thickBot="1">
      <c r="A133" s="74">
        <f t="shared" si="3"/>
        <v>106</v>
      </c>
      <c r="B133" s="75"/>
      <c r="C133" s="78" t="s">
        <v>161</v>
      </c>
      <c r="D133" s="88" t="s">
        <v>64</v>
      </c>
      <c r="E133" s="48"/>
      <c r="F133" s="93" t="s">
        <v>64</v>
      </c>
    </row>
    <row r="134" spans="1:6">
      <c r="A134" s="74">
        <f t="shared" si="3"/>
        <v>107</v>
      </c>
      <c r="B134" s="75"/>
      <c r="C134" s="82" t="s">
        <v>162</v>
      </c>
      <c r="D134" s="83" t="s">
        <v>319</v>
      </c>
      <c r="E134" s="48"/>
      <c r="F134" s="84" t="s">
        <v>319</v>
      </c>
    </row>
    <row r="135" spans="1:6">
      <c r="A135" s="74">
        <f t="shared" si="3"/>
        <v>108</v>
      </c>
      <c r="B135" s="75"/>
      <c r="C135" s="82" t="s">
        <v>163</v>
      </c>
      <c r="D135" s="85" t="s">
        <v>51</v>
      </c>
      <c r="E135" s="48"/>
      <c r="F135" s="86" t="s">
        <v>318</v>
      </c>
    </row>
    <row r="136" spans="1:6" ht="16" thickBot="1">
      <c r="A136" s="74">
        <f t="shared" si="3"/>
        <v>109</v>
      </c>
      <c r="B136" s="75"/>
      <c r="C136" s="87" t="s">
        <v>164</v>
      </c>
      <c r="D136" s="85" t="s">
        <v>51</v>
      </c>
      <c r="E136" s="48"/>
      <c r="F136" s="86" t="s">
        <v>160</v>
      </c>
    </row>
    <row r="137" spans="1:6">
      <c r="A137" s="74">
        <f t="shared" si="3"/>
        <v>110</v>
      </c>
      <c r="B137" s="75"/>
      <c r="C137" s="82" t="s">
        <v>317</v>
      </c>
      <c r="D137" s="89"/>
      <c r="E137" s="90"/>
      <c r="F137" s="86" t="s">
        <v>316</v>
      </c>
    </row>
    <row r="138" spans="1:6">
      <c r="A138" s="74">
        <f t="shared" si="3"/>
        <v>111</v>
      </c>
      <c r="B138" s="75"/>
      <c r="C138" s="75"/>
      <c r="D138" s="89"/>
      <c r="E138" s="90"/>
      <c r="F138" s="48"/>
    </row>
    <row r="139" spans="1:6">
      <c r="A139" s="74">
        <f t="shared" si="3"/>
        <v>112</v>
      </c>
      <c r="B139" s="75"/>
      <c r="C139" s="82" t="s">
        <v>315</v>
      </c>
      <c r="D139" s="91"/>
      <c r="E139" s="92"/>
      <c r="F139" s="48"/>
    </row>
    <row r="140" spans="1:6">
      <c r="A140" s="74">
        <f t="shared" si="3"/>
        <v>113</v>
      </c>
      <c r="B140" s="75"/>
      <c r="C140" s="75"/>
      <c r="D140" s="89"/>
      <c r="E140" s="90"/>
      <c r="F140" s="48"/>
    </row>
    <row r="141" spans="1:6" ht="16" thickBot="1">
      <c r="A141" s="74">
        <f t="shared" si="3"/>
        <v>114</v>
      </c>
      <c r="B141" s="75"/>
      <c r="C141" s="78" t="s">
        <v>84</v>
      </c>
      <c r="D141" s="88" t="s">
        <v>64</v>
      </c>
      <c r="E141" s="48"/>
      <c r="F141" s="94" t="s">
        <v>64</v>
      </c>
    </row>
    <row r="142" spans="1:6">
      <c r="A142" s="74">
        <f t="shared" si="3"/>
        <v>115</v>
      </c>
      <c r="B142" s="75"/>
      <c r="C142" s="75" t="s">
        <v>165</v>
      </c>
      <c r="D142" s="83" t="s">
        <v>314</v>
      </c>
      <c r="E142" s="48"/>
      <c r="F142" s="84" t="s">
        <v>314</v>
      </c>
    </row>
    <row r="143" spans="1:6">
      <c r="A143" s="74">
        <f t="shared" si="3"/>
        <v>116</v>
      </c>
      <c r="B143" s="75"/>
      <c r="C143" s="82" t="s">
        <v>158</v>
      </c>
      <c r="D143" s="83" t="s">
        <v>51</v>
      </c>
      <c r="E143" s="92"/>
      <c r="F143" s="86" t="s">
        <v>313</v>
      </c>
    </row>
    <row r="144" spans="1:6">
      <c r="A144" s="74">
        <f t="shared" si="3"/>
        <v>117</v>
      </c>
      <c r="B144" s="75"/>
      <c r="C144" s="95" t="s">
        <v>312</v>
      </c>
      <c r="D144" s="96"/>
      <c r="E144" s="97"/>
      <c r="F144" s="48"/>
    </row>
    <row r="145" spans="1:6">
      <c r="A145" s="74">
        <f t="shared" si="3"/>
        <v>118</v>
      </c>
      <c r="B145" s="75"/>
      <c r="C145" s="82" t="s">
        <v>311</v>
      </c>
      <c r="D145" s="98"/>
      <c r="E145" s="97"/>
      <c r="F145" s="48"/>
    </row>
    <row r="146" spans="1:6">
      <c r="A146" s="74">
        <f t="shared" si="3"/>
        <v>119</v>
      </c>
      <c r="B146" s="75"/>
      <c r="C146" s="82" t="s">
        <v>310</v>
      </c>
      <c r="D146" s="98"/>
      <c r="E146" s="97"/>
      <c r="F146" s="48"/>
    </row>
    <row r="147" spans="1:6">
      <c r="A147" s="74">
        <f t="shared" si="3"/>
        <v>120</v>
      </c>
      <c r="B147" s="75"/>
      <c r="C147" s="82" t="s">
        <v>309</v>
      </c>
      <c r="D147" s="98"/>
      <c r="E147" s="97"/>
      <c r="F147" s="48"/>
    </row>
    <row r="148" spans="1:6">
      <c r="A148" s="74">
        <f t="shared" si="3"/>
        <v>121</v>
      </c>
      <c r="B148" s="75"/>
      <c r="C148" s="75"/>
      <c r="D148" s="89"/>
      <c r="E148" s="90"/>
      <c r="F148" s="48"/>
    </row>
    <row r="149" spans="1:6">
      <c r="A149" s="74">
        <f t="shared" si="3"/>
        <v>122</v>
      </c>
      <c r="B149" s="75"/>
      <c r="C149" s="82" t="s">
        <v>308</v>
      </c>
      <c r="D149" s="89"/>
      <c r="E149" s="90"/>
      <c r="F149" s="48"/>
    </row>
    <row r="150" spans="1:6">
      <c r="A150" s="74">
        <f t="shared" si="3"/>
        <v>123</v>
      </c>
      <c r="B150" s="75"/>
      <c r="C150" s="75"/>
      <c r="D150" s="89"/>
      <c r="E150" s="48"/>
      <c r="F150" s="48"/>
    </row>
    <row r="151" spans="1:6" ht="16" thickBot="1">
      <c r="A151" s="74">
        <f t="shared" si="3"/>
        <v>124</v>
      </c>
      <c r="B151" s="75"/>
      <c r="C151" s="75"/>
      <c r="D151" s="88" t="s">
        <v>64</v>
      </c>
      <c r="E151" s="48"/>
      <c r="F151" s="99" t="s">
        <v>64</v>
      </c>
    </row>
    <row r="152" spans="1:6">
      <c r="A152" s="74">
        <f t="shared" si="3"/>
        <v>125</v>
      </c>
      <c r="B152" s="75"/>
      <c r="C152" s="75" t="s">
        <v>166</v>
      </c>
      <c r="D152" s="83" t="s">
        <v>87</v>
      </c>
      <c r="E152" s="48"/>
      <c r="F152" s="84" t="s">
        <v>87</v>
      </c>
    </row>
    <row r="153" spans="1:6">
      <c r="A153" s="74">
        <f t="shared" si="3"/>
        <v>126</v>
      </c>
      <c r="B153" s="75"/>
      <c r="C153" s="75" t="s">
        <v>167</v>
      </c>
      <c r="D153" s="89"/>
      <c r="E153" s="48"/>
      <c r="F153" s="86" t="s">
        <v>307</v>
      </c>
    </row>
    <row r="154" spans="1:6">
      <c r="A154" s="74">
        <f t="shared" si="3"/>
        <v>127</v>
      </c>
      <c r="B154" s="75"/>
      <c r="C154" s="100" t="s">
        <v>306</v>
      </c>
      <c r="D154" s="96"/>
      <c r="E154" s="101"/>
      <c r="F154" s="86" t="s">
        <v>305</v>
      </c>
    </row>
    <row r="155" spans="1:6">
      <c r="A155" s="74">
        <f t="shared" si="3"/>
        <v>128</v>
      </c>
      <c r="B155" s="75"/>
      <c r="C155" s="75"/>
      <c r="D155" s="89"/>
      <c r="E155" s="90"/>
      <c r="F155" s="48"/>
    </row>
    <row r="156" spans="1:6">
      <c r="A156" s="74">
        <f t="shared" ref="A156:A186" si="4">+A155+1</f>
        <v>129</v>
      </c>
      <c r="B156" s="75"/>
      <c r="C156" s="82" t="s">
        <v>304</v>
      </c>
      <c r="D156" s="89"/>
      <c r="E156" s="90"/>
      <c r="F156" s="48"/>
    </row>
    <row r="157" spans="1:6">
      <c r="A157" s="74">
        <f t="shared" si="4"/>
        <v>130</v>
      </c>
      <c r="B157" s="75"/>
      <c r="C157" s="75"/>
      <c r="D157" s="89"/>
      <c r="E157" s="90"/>
      <c r="F157" s="48"/>
    </row>
    <row r="158" spans="1:6">
      <c r="A158" s="74">
        <f t="shared" si="4"/>
        <v>131</v>
      </c>
      <c r="B158" s="75"/>
      <c r="C158" s="102" t="s">
        <v>168</v>
      </c>
      <c r="D158" s="83"/>
      <c r="E158" s="90"/>
      <c r="F158" s="48"/>
    </row>
    <row r="159" spans="1:6" ht="16" thickBot="1">
      <c r="A159" s="74">
        <f t="shared" si="4"/>
        <v>132</v>
      </c>
      <c r="B159" s="75"/>
      <c r="C159" s="102"/>
      <c r="D159" s="88" t="s">
        <v>64</v>
      </c>
      <c r="E159" s="48"/>
      <c r="F159" s="80" t="s">
        <v>64</v>
      </c>
    </row>
    <row r="160" spans="1:6">
      <c r="A160" s="74">
        <f t="shared" si="4"/>
        <v>133</v>
      </c>
      <c r="B160" s="75"/>
      <c r="C160" s="102" t="s">
        <v>74</v>
      </c>
      <c r="D160" s="83" t="s">
        <v>169</v>
      </c>
      <c r="E160" s="48"/>
      <c r="F160" s="84" t="s">
        <v>169</v>
      </c>
    </row>
    <row r="161" spans="1:6">
      <c r="A161" s="74">
        <f t="shared" si="4"/>
        <v>134</v>
      </c>
      <c r="B161" s="75"/>
      <c r="C161" s="102" t="s">
        <v>170</v>
      </c>
      <c r="D161" s="83" t="s">
        <v>171</v>
      </c>
      <c r="E161" s="48"/>
      <c r="F161" s="84" t="s">
        <v>171</v>
      </c>
    </row>
    <row r="162" spans="1:6">
      <c r="A162" s="74">
        <f t="shared" si="4"/>
        <v>135</v>
      </c>
      <c r="B162" s="75"/>
      <c r="C162" s="102" t="s">
        <v>172</v>
      </c>
      <c r="D162" s="83" t="s">
        <v>173</v>
      </c>
      <c r="E162" s="48"/>
      <c r="F162" s="84" t="s">
        <v>173</v>
      </c>
    </row>
    <row r="163" spans="1:6">
      <c r="A163" s="74">
        <f t="shared" si="4"/>
        <v>136</v>
      </c>
      <c r="B163" s="75"/>
      <c r="C163" s="102" t="s">
        <v>303</v>
      </c>
      <c r="D163" s="83"/>
      <c r="E163" s="90"/>
      <c r="F163" s="48"/>
    </row>
    <row r="164" spans="1:6">
      <c r="A164" s="74">
        <f t="shared" si="4"/>
        <v>137</v>
      </c>
      <c r="B164" s="75"/>
      <c r="C164" s="102"/>
      <c r="D164" s="83"/>
      <c r="E164" s="90"/>
      <c r="F164" s="48"/>
    </row>
    <row r="165" spans="1:6">
      <c r="A165" s="74">
        <f t="shared" si="4"/>
        <v>138</v>
      </c>
      <c r="B165" s="75"/>
      <c r="C165" s="102" t="s">
        <v>174</v>
      </c>
      <c r="D165" s="83"/>
      <c r="E165" s="48"/>
      <c r="F165" s="48"/>
    </row>
    <row r="166" spans="1:6">
      <c r="A166" s="74">
        <f t="shared" si="4"/>
        <v>139</v>
      </c>
      <c r="B166" s="75"/>
      <c r="C166" s="102" t="s">
        <v>175</v>
      </c>
      <c r="D166" s="103" t="s">
        <v>302</v>
      </c>
      <c r="E166" s="48"/>
      <c r="F166" s="104" t="s">
        <v>302</v>
      </c>
    </row>
    <row r="167" spans="1:6">
      <c r="A167" s="74">
        <f t="shared" si="4"/>
        <v>140</v>
      </c>
      <c r="B167" s="75"/>
      <c r="C167" s="102" t="s">
        <v>176</v>
      </c>
      <c r="D167" s="103" t="s">
        <v>301</v>
      </c>
      <c r="E167" s="48"/>
      <c r="F167" s="104" t="s">
        <v>301</v>
      </c>
    </row>
    <row r="168" spans="1:6">
      <c r="A168" s="74">
        <f t="shared" si="4"/>
        <v>141</v>
      </c>
      <c r="B168" s="75"/>
      <c r="C168" s="102" t="s">
        <v>300</v>
      </c>
      <c r="D168" s="83"/>
      <c r="E168" s="48"/>
      <c r="F168" s="48"/>
    </row>
    <row r="169" spans="1:6">
      <c r="A169" s="74">
        <f t="shared" si="4"/>
        <v>142</v>
      </c>
      <c r="B169" s="75"/>
      <c r="C169" s="102"/>
      <c r="D169" s="83"/>
      <c r="E169" s="75"/>
      <c r="F169" s="48"/>
    </row>
    <row r="170" spans="1:6">
      <c r="A170" s="74">
        <f t="shared" si="4"/>
        <v>143</v>
      </c>
      <c r="B170" s="105"/>
      <c r="C170" s="106" t="s">
        <v>177</v>
      </c>
      <c r="D170" s="107" t="s">
        <v>64</v>
      </c>
      <c r="E170" s="90"/>
      <c r="F170" s="108" t="s">
        <v>64</v>
      </c>
    </row>
    <row r="171" spans="1:6">
      <c r="A171" s="74">
        <f t="shared" si="4"/>
        <v>144</v>
      </c>
      <c r="B171" s="105"/>
      <c r="C171" s="79" t="s">
        <v>178</v>
      </c>
      <c r="D171" s="83" t="s">
        <v>179</v>
      </c>
      <c r="E171" s="90"/>
      <c r="F171" s="109" t="s">
        <v>179</v>
      </c>
    </row>
    <row r="172" spans="1:6">
      <c r="A172" s="74">
        <f t="shared" si="4"/>
        <v>145</v>
      </c>
      <c r="B172" s="110"/>
      <c r="C172" s="102"/>
      <c r="D172" s="83"/>
      <c r="E172" s="90"/>
      <c r="F172" s="111"/>
    </row>
    <row r="173" spans="1:6">
      <c r="A173" s="74">
        <f t="shared" si="4"/>
        <v>146</v>
      </c>
      <c r="B173" s="105"/>
      <c r="C173" s="102" t="s">
        <v>180</v>
      </c>
      <c r="D173" s="83" t="s">
        <v>181</v>
      </c>
      <c r="E173" s="90"/>
      <c r="F173" s="109" t="s">
        <v>181</v>
      </c>
    </row>
    <row r="174" spans="1:6">
      <c r="A174" s="74">
        <f t="shared" si="4"/>
        <v>147</v>
      </c>
      <c r="B174" s="105"/>
      <c r="C174" s="102"/>
      <c r="D174" s="83"/>
      <c r="E174" s="90"/>
      <c r="F174" s="111"/>
    </row>
    <row r="175" spans="1:6">
      <c r="A175" s="74">
        <f t="shared" si="4"/>
        <v>148</v>
      </c>
      <c r="B175" s="105"/>
      <c r="C175" s="106" t="s">
        <v>182</v>
      </c>
      <c r="D175" s="107" t="s">
        <v>64</v>
      </c>
      <c r="E175" s="90"/>
      <c r="F175" s="108" t="s">
        <v>64</v>
      </c>
    </row>
    <row r="176" spans="1:6">
      <c r="A176" s="74">
        <f t="shared" si="4"/>
        <v>149</v>
      </c>
      <c r="B176" s="105"/>
      <c r="C176" s="102" t="s">
        <v>183</v>
      </c>
      <c r="D176" s="83" t="s">
        <v>184</v>
      </c>
      <c r="E176" s="79"/>
      <c r="F176" s="109" t="s">
        <v>184</v>
      </c>
    </row>
    <row r="177" spans="1:6">
      <c r="A177" s="74">
        <f t="shared" si="4"/>
        <v>150</v>
      </c>
      <c r="B177" s="105"/>
      <c r="C177" s="102" t="s">
        <v>185</v>
      </c>
      <c r="D177" s="83" t="s">
        <v>186</v>
      </c>
      <c r="E177" s="90"/>
      <c r="F177" s="109" t="s">
        <v>186</v>
      </c>
    </row>
    <row r="178" spans="1:6">
      <c r="A178" s="74">
        <f t="shared" si="4"/>
        <v>151</v>
      </c>
      <c r="B178" s="105"/>
      <c r="C178" s="102" t="s">
        <v>187</v>
      </c>
      <c r="D178" s="83" t="s">
        <v>188</v>
      </c>
      <c r="E178" s="90"/>
      <c r="F178" s="109" t="s">
        <v>188</v>
      </c>
    </row>
    <row r="179" spans="1:6">
      <c r="A179" s="74">
        <f t="shared" si="4"/>
        <v>152</v>
      </c>
      <c r="B179" s="105"/>
      <c r="C179" s="102" t="s">
        <v>189</v>
      </c>
      <c r="D179" s="83" t="s">
        <v>190</v>
      </c>
      <c r="E179" s="90"/>
      <c r="F179" s="109" t="s">
        <v>190</v>
      </c>
    </row>
    <row r="180" spans="1:6">
      <c r="A180" s="74">
        <f t="shared" si="4"/>
        <v>153</v>
      </c>
      <c r="B180" s="105"/>
      <c r="C180" s="112" t="s">
        <v>191</v>
      </c>
      <c r="D180" s="89" t="s">
        <v>299</v>
      </c>
      <c r="E180" s="79"/>
      <c r="F180" s="113" t="s">
        <v>299</v>
      </c>
    </row>
    <row r="181" spans="1:6">
      <c r="A181" s="74">
        <f t="shared" si="4"/>
        <v>154</v>
      </c>
      <c r="B181" s="75"/>
      <c r="C181" s="102"/>
      <c r="D181" s="83"/>
      <c r="E181" s="90"/>
      <c r="F181" s="111"/>
    </row>
    <row r="182" spans="1:6" ht="16" thickBot="1">
      <c r="A182" s="74">
        <f t="shared" si="4"/>
        <v>155</v>
      </c>
      <c r="B182" s="75"/>
      <c r="C182" s="102"/>
      <c r="D182" s="88" t="s">
        <v>64</v>
      </c>
      <c r="E182" s="48"/>
      <c r="F182" s="114" t="s">
        <v>64</v>
      </c>
    </row>
    <row r="183" spans="1:6">
      <c r="A183" s="74">
        <f t="shared" si="4"/>
        <v>156</v>
      </c>
      <c r="B183" s="75"/>
      <c r="C183" s="78" t="s">
        <v>192</v>
      </c>
      <c r="D183" s="115" t="s">
        <v>193</v>
      </c>
      <c r="E183" s="48"/>
      <c r="F183" s="117" t="s">
        <v>298</v>
      </c>
    </row>
    <row r="184" spans="1:6">
      <c r="A184" s="74">
        <f t="shared" si="4"/>
        <v>157</v>
      </c>
      <c r="B184" s="75"/>
      <c r="C184" s="78" t="s">
        <v>194</v>
      </c>
      <c r="D184" s="116" t="s">
        <v>186</v>
      </c>
      <c r="E184" s="48"/>
      <c r="F184" s="117" t="s">
        <v>186</v>
      </c>
    </row>
    <row r="185" spans="1:6">
      <c r="A185" s="74">
        <f t="shared" si="4"/>
        <v>158</v>
      </c>
      <c r="B185" s="75"/>
      <c r="C185" s="112" t="s">
        <v>195</v>
      </c>
      <c r="D185" s="116" t="s">
        <v>297</v>
      </c>
      <c r="E185" s="48"/>
      <c r="F185" s="183" t="s">
        <v>297</v>
      </c>
    </row>
    <row r="186" spans="1:6">
      <c r="A186" s="74">
        <f t="shared" si="4"/>
        <v>159</v>
      </c>
      <c r="B186" s="75"/>
      <c r="C186" s="102" t="s">
        <v>296</v>
      </c>
      <c r="D186" s="85"/>
      <c r="E186" s="48"/>
      <c r="F186" s="48"/>
    </row>
    <row r="187" spans="1:6">
      <c r="A187" s="48"/>
      <c r="B187" s="48"/>
      <c r="C187" s="48"/>
      <c r="D187" s="118"/>
      <c r="E187" s="48"/>
      <c r="F187" s="48"/>
    </row>
    <row r="188" spans="1:6">
      <c r="A188" s="48"/>
      <c r="B188" s="48" t="s">
        <v>196</v>
      </c>
      <c r="C188" s="48"/>
      <c r="D188" s="118"/>
      <c r="E188" s="48"/>
      <c r="F188" s="48"/>
    </row>
    <row r="189" spans="1:6">
      <c r="A189" s="48"/>
      <c r="B189" s="48"/>
      <c r="C189" s="119" t="s">
        <v>197</v>
      </c>
      <c r="D189" s="118"/>
      <c r="E189" s="48"/>
      <c r="F189" s="48"/>
    </row>
    <row r="190" spans="1:6">
      <c r="A190" s="48"/>
      <c r="B190" s="48"/>
      <c r="C190" s="119"/>
      <c r="D190" s="118"/>
      <c r="E190" s="48"/>
      <c r="F190" s="48"/>
    </row>
    <row r="191" spans="1:6">
      <c r="A191" s="48"/>
      <c r="B191" s="48"/>
      <c r="C191" s="48" t="s">
        <v>295</v>
      </c>
      <c r="D191" s="118"/>
      <c r="E191" s="48"/>
      <c r="F191" s="48"/>
    </row>
    <row r="192" spans="1:6">
      <c r="A192" s="48"/>
      <c r="B192" s="48"/>
      <c r="C192" s="48"/>
      <c r="D192" s="118"/>
      <c r="E192" s="48"/>
      <c r="F192" s="48"/>
    </row>
    <row r="193" spans="1:6">
      <c r="A193" s="48"/>
      <c r="B193" s="48"/>
      <c r="C193" s="120" t="s">
        <v>198</v>
      </c>
      <c r="D193" s="120"/>
      <c r="E193" s="120"/>
      <c r="F193" s="120"/>
    </row>
  </sheetData>
  <mergeCells count="3">
    <mergeCell ref="A117:F117"/>
    <mergeCell ref="A1:F1"/>
    <mergeCell ref="A2:F2"/>
  </mergeCells>
  <pageMargins left="0.7" right="0.7" top="0.75" bottom="0.75" header="0.3" footer="0.3"/>
  <pageSetup scale="49" fitToHeight="3" orientation="portrait" r:id="rId1"/>
  <headerFooter>
    <oddHeader>&amp;C&amp;"Arial MT,Bold"&amp;10ESTIMATED SERVICE YEAR ATRR
BLACK HILLS POWER, INC.
SUPPORTING SCHEDULES&amp;RPage &amp;P of &amp;N</oddHeader>
  </headerFooter>
  <rowBreaks count="2" manualBreakCount="2">
    <brk id="65" max="16383" man="1"/>
    <brk id="1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18"/>
  <sheetViews>
    <sheetView zoomScaleNormal="100" workbookViewId="0"/>
  </sheetViews>
  <sheetFormatPr defaultColWidth="7.07421875" defaultRowHeight="12.5"/>
  <cols>
    <col min="1" max="1" width="5.53515625" style="1" customWidth="1"/>
    <col min="2" max="2" width="35.53515625" style="1" customWidth="1"/>
    <col min="3" max="3" width="14.765625" style="1" customWidth="1"/>
    <col min="4" max="4" width="11.07421875" style="2" customWidth="1"/>
    <col min="5" max="5" width="7.07421875" style="1"/>
    <col min="6" max="6" width="8.765625" style="1" bestFit="1" customWidth="1"/>
    <col min="7" max="16384" width="7.07421875" style="1"/>
  </cols>
  <sheetData>
    <row r="2" spans="1:8" ht="13">
      <c r="C2" s="123"/>
      <c r="D2" s="124"/>
      <c r="F2" s="3"/>
    </row>
    <row r="3" spans="1:8" ht="13">
      <c r="A3" s="197" t="s">
        <v>0</v>
      </c>
      <c r="B3" s="197"/>
      <c r="C3" s="197"/>
      <c r="D3" s="197"/>
      <c r="F3" s="4"/>
    </row>
    <row r="4" spans="1:8" ht="13">
      <c r="A4" s="197" t="s">
        <v>1</v>
      </c>
      <c r="B4" s="197"/>
      <c r="C4" s="197"/>
      <c r="D4" s="197"/>
    </row>
    <row r="5" spans="1:8" s="5" customFormat="1" ht="13">
      <c r="A5" s="197" t="s">
        <v>2</v>
      </c>
      <c r="B5" s="197"/>
      <c r="C5" s="197"/>
      <c r="D5" s="197"/>
    </row>
    <row r="6" spans="1:8">
      <c r="B6" s="198"/>
      <c r="C6" s="199"/>
      <c r="D6" s="199"/>
    </row>
    <row r="7" spans="1:8">
      <c r="A7" s="6" t="s">
        <v>3</v>
      </c>
      <c r="C7" s="7" t="s">
        <v>4</v>
      </c>
      <c r="D7" s="8"/>
    </row>
    <row r="8" spans="1:8">
      <c r="A8" s="9" t="s">
        <v>5</v>
      </c>
      <c r="C8" s="10" t="s">
        <v>6</v>
      </c>
      <c r="D8" s="11" t="s">
        <v>7</v>
      </c>
    </row>
    <row r="9" spans="1:8">
      <c r="A9" s="12">
        <v>1</v>
      </c>
      <c r="B9" s="5" t="s">
        <v>8</v>
      </c>
      <c r="C9" s="1" t="s">
        <v>9</v>
      </c>
      <c r="D9" s="15">
        <v>150756</v>
      </c>
      <c r="E9" s="19"/>
      <c r="F9" s="19"/>
      <c r="G9" s="19"/>
      <c r="H9" s="19"/>
    </row>
    <row r="10" spans="1:8">
      <c r="A10" s="12">
        <v>2</v>
      </c>
      <c r="B10" s="1" t="s">
        <v>10</v>
      </c>
      <c r="C10" s="19" t="s">
        <v>202</v>
      </c>
      <c r="D10" s="15">
        <f>872842-300194</f>
        <v>572648</v>
      </c>
      <c r="E10" s="19"/>
      <c r="F10" s="159"/>
      <c r="G10" s="19"/>
      <c r="H10" s="160"/>
    </row>
    <row r="11" spans="1:8">
      <c r="A11" s="12">
        <v>3</v>
      </c>
      <c r="B11" s="1" t="s">
        <v>11</v>
      </c>
      <c r="C11" s="1" t="s">
        <v>12</v>
      </c>
      <c r="D11" s="15">
        <v>370775</v>
      </c>
      <c r="F11" s="15"/>
    </row>
    <row r="12" spans="1:8" ht="14.5">
      <c r="A12" s="12">
        <v>4</v>
      </c>
      <c r="B12" s="1" t="s">
        <v>13</v>
      </c>
      <c r="C12" s="14" t="s">
        <v>55</v>
      </c>
      <c r="D12" s="15">
        <v>0</v>
      </c>
      <c r="F12" s="125"/>
    </row>
    <row r="13" spans="1:8" ht="13" thickBot="1">
      <c r="A13" s="12">
        <v>5</v>
      </c>
      <c r="B13" s="16" t="s">
        <v>14</v>
      </c>
      <c r="D13" s="17">
        <f>SUM(D9:D12)</f>
        <v>1094179</v>
      </c>
      <c r="G13" s="125"/>
    </row>
    <row r="14" spans="1:8" ht="13" thickTop="1">
      <c r="A14" s="12">
        <v>6</v>
      </c>
    </row>
    <row r="15" spans="1:8">
      <c r="A15" s="12">
        <v>7</v>
      </c>
    </row>
    <row r="16" spans="1:8" ht="13">
      <c r="A16" s="12">
        <v>8</v>
      </c>
      <c r="B16" s="18" t="s">
        <v>15</v>
      </c>
      <c r="D16" s="13"/>
      <c r="G16" s="126"/>
    </row>
    <row r="17" spans="1:8">
      <c r="A17" s="12">
        <v>9</v>
      </c>
      <c r="D17" s="13"/>
      <c r="H17" s="126"/>
    </row>
    <row r="18" spans="1:8">
      <c r="A18" s="12">
        <v>10</v>
      </c>
      <c r="B18" s="1" t="s">
        <v>16</v>
      </c>
      <c r="C18" s="14"/>
      <c r="D18" s="15"/>
    </row>
    <row r="19" spans="1:8" ht="12.75" customHeight="1">
      <c r="A19" s="12">
        <v>11</v>
      </c>
      <c r="C19" s="14"/>
      <c r="D19" s="15"/>
      <c r="H19" s="126"/>
    </row>
    <row r="20" spans="1:8">
      <c r="A20" s="12">
        <v>12</v>
      </c>
      <c r="C20" s="14"/>
      <c r="D20" s="15"/>
    </row>
    <row r="21" spans="1:8">
      <c r="A21" s="12">
        <v>13</v>
      </c>
      <c r="C21" s="19"/>
      <c r="D21" s="20"/>
    </row>
    <row r="22" spans="1:8" ht="16.5" customHeight="1">
      <c r="A22" s="12">
        <v>14</v>
      </c>
      <c r="B22" s="1" t="s">
        <v>17</v>
      </c>
      <c r="C22" s="21"/>
      <c r="D22" s="22">
        <f>SUM(D18:D21)</f>
        <v>0</v>
      </c>
    </row>
    <row r="23" spans="1:8">
      <c r="A23" s="12">
        <v>15</v>
      </c>
      <c r="B23" s="19"/>
      <c r="C23" s="19"/>
      <c r="D23" s="15"/>
      <c r="E23" s="19"/>
      <c r="F23" s="19"/>
      <c r="G23" s="19"/>
    </row>
    <row r="24" spans="1:8" ht="13" thickBot="1">
      <c r="A24" s="12">
        <v>16</v>
      </c>
      <c r="B24" s="5" t="s">
        <v>18</v>
      </c>
      <c r="D24" s="17">
        <f>+D22/3</f>
        <v>0</v>
      </c>
      <c r="E24" s="19"/>
      <c r="F24" s="19"/>
      <c r="G24" s="19"/>
    </row>
    <row r="25" spans="1:8" ht="13" thickTop="1">
      <c r="A25" s="12">
        <v>17</v>
      </c>
      <c r="B25" s="5"/>
      <c r="D25" s="45"/>
      <c r="E25" s="19"/>
      <c r="F25" s="19"/>
      <c r="G25" s="19"/>
    </row>
    <row r="26" spans="1:8">
      <c r="A26" s="12">
        <v>18</v>
      </c>
      <c r="B26" s="5"/>
      <c r="D26" s="45"/>
      <c r="E26" s="19"/>
      <c r="F26" s="19"/>
      <c r="G26" s="19"/>
    </row>
    <row r="27" spans="1:8" ht="13">
      <c r="A27" s="12">
        <v>19</v>
      </c>
      <c r="B27" s="18" t="s">
        <v>50</v>
      </c>
      <c r="D27" s="45"/>
      <c r="E27" s="19"/>
      <c r="F27" s="19"/>
      <c r="G27" s="19"/>
    </row>
    <row r="28" spans="1:8" ht="14.5">
      <c r="A28" s="12">
        <v>20</v>
      </c>
      <c r="B28" s="1" t="s">
        <v>53</v>
      </c>
      <c r="C28" s="14" t="s">
        <v>56</v>
      </c>
      <c r="D28" s="15">
        <v>0</v>
      </c>
      <c r="E28" s="19"/>
      <c r="F28" s="19"/>
      <c r="G28" s="19"/>
    </row>
    <row r="29" spans="1:8" ht="14.5">
      <c r="A29" s="12">
        <v>21</v>
      </c>
      <c r="B29" s="1" t="s">
        <v>54</v>
      </c>
      <c r="C29" s="14" t="s">
        <v>56</v>
      </c>
      <c r="D29" s="15">
        <v>211890.77000000005</v>
      </c>
      <c r="E29" s="19"/>
      <c r="F29" s="19"/>
      <c r="G29" s="19"/>
    </row>
    <row r="30" spans="1:8" ht="13" thickBot="1">
      <c r="A30" s="12">
        <v>22</v>
      </c>
      <c r="B30" s="5" t="s">
        <v>50</v>
      </c>
      <c r="D30" s="17">
        <f>SUM(D28:D29)</f>
        <v>211890.77000000005</v>
      </c>
      <c r="E30" s="19"/>
      <c r="F30" s="19"/>
      <c r="G30" s="19"/>
    </row>
    <row r="31" spans="1:8" ht="13" thickTop="1">
      <c r="A31" s="122">
        <v>23</v>
      </c>
      <c r="B31" s="5"/>
      <c r="D31" s="45"/>
      <c r="E31" s="19"/>
      <c r="F31" s="19"/>
      <c r="G31" s="19"/>
    </row>
    <row r="32" spans="1:8">
      <c r="A32" s="122">
        <v>24</v>
      </c>
      <c r="B32" s="5" t="s">
        <v>52</v>
      </c>
      <c r="D32" s="45"/>
      <c r="E32" s="19"/>
      <c r="F32" s="19"/>
      <c r="G32" s="19"/>
    </row>
    <row r="33" spans="1:4">
      <c r="A33" s="122">
        <v>25</v>
      </c>
      <c r="B33" s="1" t="s">
        <v>57</v>
      </c>
    </row>
    <row r="34" spans="1:4">
      <c r="A34" s="122">
        <v>26</v>
      </c>
      <c r="B34" s="5" t="s">
        <v>19</v>
      </c>
      <c r="D34" s="1"/>
    </row>
    <row r="35" spans="1:4">
      <c r="A35" s="122">
        <v>27</v>
      </c>
      <c r="B35" s="1" t="s">
        <v>58</v>
      </c>
    </row>
    <row r="36" spans="1:4">
      <c r="A36" s="122">
        <v>28</v>
      </c>
      <c r="B36" s="5" t="s">
        <v>59</v>
      </c>
    </row>
    <row r="117" spans="7:8">
      <c r="G117" s="1" t="s">
        <v>20</v>
      </c>
      <c r="H117" s="1">
        <f>+J186</f>
        <v>0</v>
      </c>
    </row>
    <row r="118" spans="7:8">
      <c r="H118" s="1">
        <f>+H117</f>
        <v>0</v>
      </c>
    </row>
  </sheetData>
  <mergeCells count="4">
    <mergeCell ref="A3:D3"/>
    <mergeCell ref="A4:D4"/>
    <mergeCell ref="A5:D5"/>
    <mergeCell ref="B6:D6"/>
  </mergeCells>
  <printOptions horizontalCentered="1"/>
  <pageMargins left="0.75" right="0.75" top="1" bottom="1" header="0.5" footer="0.5"/>
  <pageSetup orientation="portrait" r:id="rId1"/>
  <headerFooter alignWithMargins="0">
    <oddHeader>&amp;L&amp;8 2016 BHP-Workpaper 1 Supplemental Supporting Schedules&amp;C&amp;"Arial MT,Bold"&amp;10
ACTUAL SERVICE YEAR ATRR&amp;"Arial MT,Regular"&amp;12
&amp;"Arial MT,Bold"&amp;10BLACK HILLS POWER, INC.
SUPPORTING SCHEDULES&amp;R&amp;10Page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114"/>
  <sheetViews>
    <sheetView zoomScaleNormal="100" workbookViewId="0"/>
  </sheetViews>
  <sheetFormatPr defaultColWidth="7.07421875" defaultRowHeight="12.5"/>
  <cols>
    <col min="1" max="1" width="4.3046875" style="5" customWidth="1"/>
    <col min="2" max="2" width="8.23046875" style="5" customWidth="1"/>
    <col min="3" max="3" width="35.765625" style="5" customWidth="1"/>
    <col min="4" max="4" width="1.69140625" style="43" customWidth="1"/>
    <col min="5" max="5" width="11.69140625" style="5" bestFit="1" customWidth="1"/>
    <col min="6" max="6" width="1.84375" style="5" customWidth="1"/>
    <col min="7" max="7" width="10.765625" style="5" bestFit="1" customWidth="1"/>
    <col min="8" max="16384" width="7.07421875" style="5"/>
  </cols>
  <sheetData>
    <row r="2" spans="1:7" ht="13">
      <c r="B2" s="200"/>
      <c r="C2" s="197"/>
      <c r="D2" s="197"/>
    </row>
    <row r="3" spans="1:7" ht="13">
      <c r="A3" s="197" t="s">
        <v>21</v>
      </c>
      <c r="B3" s="197"/>
      <c r="C3" s="197"/>
      <c r="D3" s="197"/>
      <c r="E3" s="197"/>
      <c r="F3" s="197"/>
      <c r="G3" s="197"/>
    </row>
    <row r="4" spans="1:7" ht="13">
      <c r="A4" s="197" t="s">
        <v>201</v>
      </c>
      <c r="B4" s="197"/>
      <c r="C4" s="197"/>
      <c r="D4" s="197"/>
      <c r="E4" s="197"/>
      <c r="F4" s="197"/>
      <c r="G4" s="197"/>
    </row>
    <row r="5" spans="1:7" ht="13">
      <c r="A5" s="197" t="s">
        <v>2</v>
      </c>
      <c r="B5" s="197"/>
      <c r="C5" s="197"/>
      <c r="D5" s="197"/>
      <c r="E5" s="197"/>
      <c r="F5" s="197"/>
      <c r="G5" s="197"/>
    </row>
    <row r="6" spans="1:7" ht="13">
      <c r="B6" s="23"/>
      <c r="C6" s="24"/>
      <c r="D6" s="24"/>
    </row>
    <row r="7" spans="1:7">
      <c r="A7" s="6" t="s">
        <v>3</v>
      </c>
      <c r="D7" s="25"/>
      <c r="E7" s="25"/>
    </row>
    <row r="8" spans="1:7" ht="13">
      <c r="A8" s="6" t="s">
        <v>5</v>
      </c>
      <c r="D8" s="26"/>
      <c r="E8" s="7" t="s">
        <v>22</v>
      </c>
      <c r="F8" s="7"/>
      <c r="G8" s="7" t="s">
        <v>23</v>
      </c>
    </row>
    <row r="9" spans="1:7">
      <c r="A9" s="27"/>
      <c r="B9" s="28"/>
      <c r="C9" s="28"/>
      <c r="D9" s="28"/>
      <c r="E9" s="28"/>
      <c r="F9" s="28"/>
      <c r="G9" s="29" t="s">
        <v>24</v>
      </c>
    </row>
    <row r="10" spans="1:7">
      <c r="B10" s="30" t="s">
        <v>25</v>
      </c>
      <c r="C10" s="30" t="s">
        <v>26</v>
      </c>
      <c r="D10" s="28"/>
      <c r="E10" s="30" t="s">
        <v>27</v>
      </c>
      <c r="F10" s="28"/>
      <c r="G10" s="30" t="s">
        <v>28</v>
      </c>
    </row>
    <row r="11" spans="1:7">
      <c r="A11" s="6">
        <v>1</v>
      </c>
      <c r="B11" s="29">
        <v>354</v>
      </c>
      <c r="C11" s="28" t="s">
        <v>29</v>
      </c>
      <c r="D11" s="28"/>
      <c r="E11" s="161">
        <v>466725.14</v>
      </c>
      <c r="F11" s="31"/>
      <c r="G11" s="31"/>
    </row>
    <row r="12" spans="1:7" ht="12.75" customHeight="1">
      <c r="A12" s="6">
        <v>2</v>
      </c>
      <c r="B12" s="29">
        <v>355</v>
      </c>
      <c r="C12" s="28" t="s">
        <v>30</v>
      </c>
      <c r="D12" s="28"/>
      <c r="E12" s="161">
        <v>40683984.449999996</v>
      </c>
      <c r="F12" s="31"/>
      <c r="G12" s="31"/>
    </row>
    <row r="13" spans="1:7">
      <c r="A13" s="6">
        <v>3</v>
      </c>
      <c r="B13" s="29">
        <v>356</v>
      </c>
      <c r="C13" s="28" t="s">
        <v>31</v>
      </c>
      <c r="D13" s="28"/>
      <c r="E13" s="161">
        <v>39926933.450000003</v>
      </c>
      <c r="F13" s="31"/>
      <c r="G13" s="31"/>
    </row>
    <row r="14" spans="1:7">
      <c r="A14" s="6">
        <v>4</v>
      </c>
      <c r="B14" s="29">
        <v>359</v>
      </c>
      <c r="C14" s="28" t="s">
        <v>32</v>
      </c>
      <c r="D14" s="28"/>
      <c r="E14" s="161">
        <v>6920.2800000000007</v>
      </c>
      <c r="F14" s="31"/>
      <c r="G14" s="31"/>
    </row>
    <row r="15" spans="1:7">
      <c r="A15" s="6">
        <v>5</v>
      </c>
      <c r="B15" s="28"/>
      <c r="C15" s="32" t="s">
        <v>33</v>
      </c>
      <c r="D15" s="28"/>
      <c r="E15" s="33">
        <f>SUM(E11:E14)</f>
        <v>81084563.319999993</v>
      </c>
      <c r="F15" s="31"/>
      <c r="G15" s="162">
        <v>21452662.578759987</v>
      </c>
    </row>
    <row r="16" spans="1:7">
      <c r="A16" s="6">
        <v>6</v>
      </c>
      <c r="B16" s="28"/>
      <c r="C16" s="32"/>
      <c r="D16" s="28"/>
      <c r="E16" s="34"/>
      <c r="F16" s="31"/>
      <c r="G16" s="34"/>
    </row>
    <row r="17" spans="1:7">
      <c r="A17" s="6">
        <v>7</v>
      </c>
      <c r="B17" s="29">
        <v>353</v>
      </c>
      <c r="C17" s="35" t="s">
        <v>34</v>
      </c>
      <c r="D17" s="36"/>
      <c r="E17" s="161">
        <v>29836349.331289999</v>
      </c>
      <c r="F17" s="161"/>
      <c r="G17" s="161">
        <v>9808291.6759174485</v>
      </c>
    </row>
    <row r="18" spans="1:7">
      <c r="A18" s="6">
        <v>9</v>
      </c>
      <c r="B18" s="29">
        <v>352</v>
      </c>
      <c r="C18" s="35" t="s">
        <v>35</v>
      </c>
      <c r="D18" s="36"/>
      <c r="E18" s="161">
        <v>719204.12823000003</v>
      </c>
      <c r="F18" s="161"/>
      <c r="G18" s="161">
        <v>407389.35704518837</v>
      </c>
    </row>
    <row r="19" spans="1:7">
      <c r="A19" s="6">
        <v>10</v>
      </c>
      <c r="B19" s="28"/>
      <c r="C19" s="28" t="s">
        <v>36</v>
      </c>
      <c r="D19" s="28"/>
      <c r="E19" s="33">
        <f>SUM(E15:E18)</f>
        <v>111640116.77952</v>
      </c>
      <c r="F19" s="31"/>
      <c r="G19" s="33">
        <f>SUM(G15:G18)</f>
        <v>31668343.611722626</v>
      </c>
    </row>
    <row r="20" spans="1:7">
      <c r="A20" s="6">
        <v>11</v>
      </c>
      <c r="B20" s="28"/>
      <c r="C20" s="28"/>
      <c r="D20" s="28"/>
      <c r="E20" s="31"/>
      <c r="F20" s="31"/>
      <c r="G20" s="31"/>
    </row>
    <row r="21" spans="1:7">
      <c r="A21" s="6">
        <v>12</v>
      </c>
      <c r="B21" s="37">
        <v>350</v>
      </c>
      <c r="C21" s="32" t="s">
        <v>37</v>
      </c>
      <c r="D21" s="28"/>
      <c r="E21" s="161">
        <v>8369571.0199999996</v>
      </c>
      <c r="F21" s="31"/>
      <c r="G21" s="31"/>
    </row>
    <row r="22" spans="1:7">
      <c r="A22" s="6">
        <v>13</v>
      </c>
      <c r="B22" s="29">
        <v>350</v>
      </c>
      <c r="C22" s="35" t="s">
        <v>38</v>
      </c>
      <c r="D22" s="36"/>
      <c r="E22" s="163">
        <v>236019.86</v>
      </c>
      <c r="F22" s="36"/>
      <c r="G22" s="36"/>
    </row>
    <row r="23" spans="1:7">
      <c r="A23" s="6">
        <v>14</v>
      </c>
      <c r="B23" s="28"/>
      <c r="C23" s="28"/>
      <c r="D23" s="28"/>
      <c r="E23" s="36"/>
      <c r="F23" s="36"/>
      <c r="G23" s="36"/>
    </row>
    <row r="24" spans="1:7" ht="13">
      <c r="A24" s="6">
        <v>15</v>
      </c>
      <c r="B24" s="28"/>
      <c r="C24" s="28" t="s">
        <v>39</v>
      </c>
      <c r="D24" s="38"/>
      <c r="E24" s="31">
        <f>E19+E21+E22</f>
        <v>120245707.65952</v>
      </c>
      <c r="F24" s="36"/>
      <c r="G24" s="31">
        <f>G19+G21+G22</f>
        <v>31668343.611722626</v>
      </c>
    </row>
    <row r="25" spans="1:7">
      <c r="A25" s="6">
        <v>16</v>
      </c>
      <c r="B25" s="28"/>
      <c r="C25" s="28"/>
      <c r="D25" s="28"/>
      <c r="E25" s="31"/>
      <c r="F25" s="31"/>
      <c r="G25" s="31"/>
    </row>
    <row r="26" spans="1:7">
      <c r="A26" s="6">
        <v>17</v>
      </c>
      <c r="B26" s="29">
        <v>352</v>
      </c>
      <c r="C26" s="28" t="s">
        <v>40</v>
      </c>
      <c r="D26" s="28"/>
      <c r="E26" s="161">
        <v>29047.102070000001</v>
      </c>
      <c r="F26" s="31"/>
      <c r="G26" s="31"/>
    </row>
    <row r="27" spans="1:7">
      <c r="A27" s="6">
        <v>18</v>
      </c>
      <c r="B27" s="29">
        <v>353</v>
      </c>
      <c r="C27" s="28" t="s">
        <v>40</v>
      </c>
      <c r="D27" s="28"/>
      <c r="E27" s="161">
        <v>751447.87112000014</v>
      </c>
      <c r="F27" s="31"/>
      <c r="G27" s="31"/>
    </row>
    <row r="28" spans="1:7">
      <c r="A28" s="6">
        <v>19</v>
      </c>
      <c r="B28" s="29">
        <v>355</v>
      </c>
      <c r="C28" s="28" t="s">
        <v>40</v>
      </c>
      <c r="D28" s="28"/>
      <c r="E28" s="161">
        <v>257365.58</v>
      </c>
      <c r="F28" s="31"/>
      <c r="G28" s="31"/>
    </row>
    <row r="29" spans="1:7">
      <c r="A29" s="6">
        <v>20</v>
      </c>
      <c r="B29" s="29">
        <v>356</v>
      </c>
      <c r="C29" s="28" t="s">
        <v>40</v>
      </c>
      <c r="D29" s="28"/>
      <c r="E29" s="161">
        <v>207251.595</v>
      </c>
      <c r="F29" s="31"/>
      <c r="G29" s="31"/>
    </row>
    <row r="30" spans="1:7">
      <c r="A30" s="6">
        <v>21</v>
      </c>
      <c r="B30" s="28"/>
      <c r="C30" s="32" t="s">
        <v>41</v>
      </c>
      <c r="D30" s="28"/>
      <c r="E30" s="33">
        <f>SUM(E26:E29)</f>
        <v>1245112.1481900001</v>
      </c>
      <c r="F30" s="31"/>
      <c r="G30" s="162">
        <v>466654.76362256811</v>
      </c>
    </row>
    <row r="31" spans="1:7">
      <c r="A31" s="6">
        <v>22</v>
      </c>
      <c r="B31" s="28"/>
      <c r="C31" s="32"/>
      <c r="D31" s="28"/>
      <c r="E31" s="34"/>
      <c r="F31" s="31"/>
      <c r="G31" s="34"/>
    </row>
    <row r="32" spans="1:7" ht="13">
      <c r="A32" s="6">
        <v>23</v>
      </c>
      <c r="B32" s="38" t="s">
        <v>42</v>
      </c>
      <c r="C32" s="32"/>
      <c r="D32" s="28"/>
      <c r="E32" s="39">
        <f>+E30+E24</f>
        <v>121490819.80771001</v>
      </c>
      <c r="F32" s="31"/>
      <c r="G32" s="39">
        <f>+G30+G24</f>
        <v>32134998.375345193</v>
      </c>
    </row>
    <row r="33" spans="1:7" ht="13">
      <c r="A33" s="6">
        <v>24</v>
      </c>
      <c r="B33" s="38"/>
      <c r="C33" s="32"/>
      <c r="D33" s="28"/>
      <c r="E33" s="33"/>
      <c r="F33" s="31"/>
      <c r="G33" s="34"/>
    </row>
    <row r="34" spans="1:7">
      <c r="A34" s="6">
        <v>25</v>
      </c>
      <c r="B34" s="28" t="s">
        <v>43</v>
      </c>
      <c r="C34" s="32"/>
      <c r="D34" s="28"/>
      <c r="E34" s="164">
        <v>147397689</v>
      </c>
      <c r="F34" s="40"/>
      <c r="G34" s="164">
        <v>40071560</v>
      </c>
    </row>
    <row r="35" spans="1:7">
      <c r="A35" s="6">
        <v>26</v>
      </c>
      <c r="B35" s="28"/>
      <c r="C35" s="32"/>
      <c r="D35" s="28"/>
      <c r="E35" s="34"/>
      <c r="F35" s="31"/>
      <c r="G35" s="33"/>
    </row>
    <row r="36" spans="1:7" ht="13" thickBot="1">
      <c r="A36" s="6">
        <v>27</v>
      </c>
      <c r="B36" s="28"/>
      <c r="C36" s="28" t="s">
        <v>44</v>
      </c>
      <c r="D36" s="28"/>
      <c r="E36" s="44">
        <f>+E34-E32</f>
        <v>25906869.192289993</v>
      </c>
      <c r="F36" s="31"/>
      <c r="G36" s="44">
        <f>+G34-G32</f>
        <v>7936561.6246548072</v>
      </c>
    </row>
    <row r="37" spans="1:7" ht="13" thickTop="1">
      <c r="A37" s="6">
        <v>28</v>
      </c>
      <c r="B37" s="28"/>
      <c r="C37" s="32"/>
      <c r="D37" s="28"/>
      <c r="E37" s="34"/>
      <c r="F37" s="31"/>
      <c r="G37" s="34"/>
    </row>
    <row r="38" spans="1:7">
      <c r="A38" s="6">
        <v>29</v>
      </c>
      <c r="B38" s="29">
        <v>362</v>
      </c>
      <c r="C38" s="28" t="s">
        <v>40</v>
      </c>
      <c r="D38" s="28"/>
      <c r="E38" s="165">
        <v>5811505.4299999978</v>
      </c>
      <c r="F38" s="161"/>
      <c r="G38" s="165">
        <v>2385048.9499999997</v>
      </c>
    </row>
    <row r="39" spans="1:7">
      <c r="A39" s="6">
        <v>30</v>
      </c>
      <c r="B39" s="29">
        <v>362</v>
      </c>
      <c r="C39" s="28" t="s">
        <v>45</v>
      </c>
      <c r="D39" s="28"/>
      <c r="E39" s="161">
        <v>4159274.0249999994</v>
      </c>
      <c r="F39" s="161"/>
      <c r="G39" s="161">
        <v>926849.58999999985</v>
      </c>
    </row>
    <row r="40" spans="1:7">
      <c r="A40" s="6">
        <v>31</v>
      </c>
      <c r="B40" s="28"/>
      <c r="C40" s="28"/>
      <c r="D40" s="28"/>
      <c r="E40" s="33"/>
      <c r="F40" s="31"/>
      <c r="G40" s="33"/>
    </row>
    <row r="41" spans="1:7" ht="13">
      <c r="A41" s="6">
        <v>32</v>
      </c>
      <c r="B41" s="38" t="s">
        <v>46</v>
      </c>
      <c r="C41" s="32"/>
      <c r="D41" s="28"/>
      <c r="E41" s="39">
        <f>SUM(E38:E40)</f>
        <v>9970779.4549999982</v>
      </c>
      <c r="F41" s="31"/>
      <c r="G41" s="39">
        <v>3311898.5399999996</v>
      </c>
    </row>
    <row r="42" spans="1:7" ht="13">
      <c r="A42" s="6">
        <v>33</v>
      </c>
      <c r="B42" s="38"/>
      <c r="C42" s="32"/>
      <c r="D42" s="28"/>
      <c r="E42" s="34"/>
      <c r="F42" s="31"/>
      <c r="G42" s="34"/>
    </row>
    <row r="43" spans="1:7">
      <c r="A43" s="6">
        <v>34</v>
      </c>
      <c r="B43" s="28" t="s">
        <v>47</v>
      </c>
      <c r="C43" s="32"/>
      <c r="D43" s="28"/>
      <c r="E43" s="166">
        <v>364302870</v>
      </c>
      <c r="F43" s="40"/>
      <c r="G43" s="166">
        <v>126243154</v>
      </c>
    </row>
    <row r="44" spans="1:7" ht="13" thickBot="1">
      <c r="A44" s="6">
        <v>35</v>
      </c>
      <c r="B44" s="28"/>
      <c r="C44" s="28" t="s">
        <v>48</v>
      </c>
      <c r="D44" s="28"/>
      <c r="E44" s="41">
        <f>+E43-E41</f>
        <v>354332090.54500002</v>
      </c>
      <c r="F44" s="31"/>
      <c r="G44" s="41">
        <f>+G43-G41</f>
        <v>122931255.45999999</v>
      </c>
    </row>
    <row r="45" spans="1:7" ht="13" thickTop="1">
      <c r="A45" s="6">
        <v>36</v>
      </c>
      <c r="B45" s="28"/>
      <c r="C45" s="32"/>
      <c r="D45" s="28"/>
      <c r="E45" s="34"/>
      <c r="F45" s="31"/>
      <c r="G45" s="34"/>
    </row>
    <row r="46" spans="1:7" ht="13.5" thickBot="1">
      <c r="A46" s="6">
        <v>37</v>
      </c>
      <c r="B46" s="28"/>
      <c r="C46" s="38" t="s">
        <v>49</v>
      </c>
      <c r="D46" s="28"/>
      <c r="E46" s="42">
        <f>+E41+E32</f>
        <v>131461599.26271001</v>
      </c>
      <c r="F46" s="31"/>
      <c r="G46" s="42">
        <f>+G41+G32</f>
        <v>35446896.915345192</v>
      </c>
    </row>
    <row r="47" spans="1:7" ht="13" thickTop="1">
      <c r="A47" s="121">
        <v>38</v>
      </c>
    </row>
    <row r="48" spans="1:7">
      <c r="A48" s="121">
        <v>39</v>
      </c>
      <c r="B48" s="5" t="s">
        <v>60</v>
      </c>
    </row>
    <row r="49" spans="1:2">
      <c r="A49" s="121">
        <v>40</v>
      </c>
      <c r="B49" s="46" t="s">
        <v>61</v>
      </c>
    </row>
    <row r="50" spans="1:2">
      <c r="A50" s="121">
        <v>41</v>
      </c>
      <c r="B50" s="46" t="s">
        <v>63</v>
      </c>
    </row>
    <row r="51" spans="1:2">
      <c r="A51" s="121">
        <v>42</v>
      </c>
      <c r="B51" s="46" t="s">
        <v>62</v>
      </c>
    </row>
    <row r="113" spans="6:6">
      <c r="F113" s="5">
        <f>+H182</f>
        <v>0</v>
      </c>
    </row>
    <row r="114" spans="6:6">
      <c r="F114" s="5">
        <f>+F113</f>
        <v>0</v>
      </c>
    </row>
  </sheetData>
  <mergeCells count="4">
    <mergeCell ref="B2:D2"/>
    <mergeCell ref="A3:G3"/>
    <mergeCell ref="A4:G4"/>
    <mergeCell ref="A5:G5"/>
  </mergeCells>
  <printOptions horizontalCentered="1"/>
  <pageMargins left="0.5" right="0.25" top="1" bottom="1" header="0.5" footer="0.5"/>
  <pageSetup scale="98" orientation="portrait" r:id="rId1"/>
  <headerFooter alignWithMargins="0">
    <oddHeader>&amp;L&amp;8 2016 BHP-Workpaper 4 Supplemental Supporting Schedules&amp;C&amp;"Arial MT,Bold"&amp;10
ACTUAL SERVICE YEAR ATRR
BLACK HILLS POWER, INC.
SUPPORTING SCHEDULES&amp;R&amp;10Page &amp;P of &amp;N</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sheetPr>
  <dimension ref="A3:N59"/>
  <sheetViews>
    <sheetView zoomScaleNormal="100" workbookViewId="0"/>
  </sheetViews>
  <sheetFormatPr defaultRowHeight="12.5"/>
  <cols>
    <col min="1" max="1" width="6.07421875" style="47" customWidth="1"/>
    <col min="2" max="4" width="11.765625" style="47" customWidth="1"/>
    <col min="5" max="6" width="9.84375" style="47" customWidth="1"/>
    <col min="7" max="7" width="15.07421875" style="47" bestFit="1" customWidth="1"/>
    <col min="8" max="11" width="8.84375" style="47"/>
    <col min="12" max="12" width="10.69140625" style="47" bestFit="1" customWidth="1"/>
    <col min="13" max="256" width="8.84375" style="47"/>
    <col min="257" max="257" width="6.07421875" style="47" customWidth="1"/>
    <col min="258" max="260" width="11.765625" style="47" customWidth="1"/>
    <col min="261" max="262" width="9.84375" style="47" customWidth="1"/>
    <col min="263" max="263" width="15.07421875" style="47" bestFit="1" customWidth="1"/>
    <col min="264" max="512" width="8.84375" style="47"/>
    <col min="513" max="513" width="6.07421875" style="47" customWidth="1"/>
    <col min="514" max="516" width="11.765625" style="47" customWidth="1"/>
    <col min="517" max="518" width="9.84375" style="47" customWidth="1"/>
    <col min="519" max="519" width="15.07421875" style="47" bestFit="1" customWidth="1"/>
    <col min="520" max="768" width="8.84375" style="47"/>
    <col min="769" max="769" width="6.07421875" style="47" customWidth="1"/>
    <col min="770" max="772" width="11.765625" style="47" customWidth="1"/>
    <col min="773" max="774" width="9.84375" style="47" customWidth="1"/>
    <col min="775" max="775" width="15.07421875" style="47" bestFit="1" customWidth="1"/>
    <col min="776" max="1024" width="8.84375" style="47"/>
    <col min="1025" max="1025" width="6.07421875" style="47" customWidth="1"/>
    <col min="1026" max="1028" width="11.765625" style="47" customWidth="1"/>
    <col min="1029" max="1030" width="9.84375" style="47" customWidth="1"/>
    <col min="1031" max="1031" width="15.07421875" style="47" bestFit="1" customWidth="1"/>
    <col min="1032" max="1280" width="8.84375" style="47"/>
    <col min="1281" max="1281" width="6.07421875" style="47" customWidth="1"/>
    <col min="1282" max="1284" width="11.765625" style="47" customWidth="1"/>
    <col min="1285" max="1286" width="9.84375" style="47" customWidth="1"/>
    <col min="1287" max="1287" width="15.07421875" style="47" bestFit="1" customWidth="1"/>
    <col min="1288" max="1536" width="8.84375" style="47"/>
    <col min="1537" max="1537" width="6.07421875" style="47" customWidth="1"/>
    <col min="1538" max="1540" width="11.765625" style="47" customWidth="1"/>
    <col min="1541" max="1542" width="9.84375" style="47" customWidth="1"/>
    <col min="1543" max="1543" width="15.07421875" style="47" bestFit="1" customWidth="1"/>
    <col min="1544" max="1792" width="8.84375" style="47"/>
    <col min="1793" max="1793" width="6.07421875" style="47" customWidth="1"/>
    <col min="1794" max="1796" width="11.765625" style="47" customWidth="1"/>
    <col min="1797" max="1798" width="9.84375" style="47" customWidth="1"/>
    <col min="1799" max="1799" width="15.07421875" style="47" bestFit="1" customWidth="1"/>
    <col min="1800" max="2048" width="8.84375" style="47"/>
    <col min="2049" max="2049" width="6.07421875" style="47" customWidth="1"/>
    <col min="2050" max="2052" width="11.765625" style="47" customWidth="1"/>
    <col min="2053" max="2054" width="9.84375" style="47" customWidth="1"/>
    <col min="2055" max="2055" width="15.07421875" style="47" bestFit="1" customWidth="1"/>
    <col min="2056" max="2304" width="8.84375" style="47"/>
    <col min="2305" max="2305" width="6.07421875" style="47" customWidth="1"/>
    <col min="2306" max="2308" width="11.765625" style="47" customWidth="1"/>
    <col min="2309" max="2310" width="9.84375" style="47" customWidth="1"/>
    <col min="2311" max="2311" width="15.07421875" style="47" bestFit="1" customWidth="1"/>
    <col min="2312" max="2560" width="8.84375" style="47"/>
    <col min="2561" max="2561" width="6.07421875" style="47" customWidth="1"/>
    <col min="2562" max="2564" width="11.765625" style="47" customWidth="1"/>
    <col min="2565" max="2566" width="9.84375" style="47" customWidth="1"/>
    <col min="2567" max="2567" width="15.07421875" style="47" bestFit="1" customWidth="1"/>
    <col min="2568" max="2816" width="8.84375" style="47"/>
    <col min="2817" max="2817" width="6.07421875" style="47" customWidth="1"/>
    <col min="2818" max="2820" width="11.765625" style="47" customWidth="1"/>
    <col min="2821" max="2822" width="9.84375" style="47" customWidth="1"/>
    <col min="2823" max="2823" width="15.07421875" style="47" bestFit="1" customWidth="1"/>
    <col min="2824" max="3072" width="8.84375" style="47"/>
    <col min="3073" max="3073" width="6.07421875" style="47" customWidth="1"/>
    <col min="3074" max="3076" width="11.765625" style="47" customWidth="1"/>
    <col min="3077" max="3078" width="9.84375" style="47" customWidth="1"/>
    <col min="3079" max="3079" width="15.07421875" style="47" bestFit="1" customWidth="1"/>
    <col min="3080" max="3328" width="8.84375" style="47"/>
    <col min="3329" max="3329" width="6.07421875" style="47" customWidth="1"/>
    <col min="3330" max="3332" width="11.765625" style="47" customWidth="1"/>
    <col min="3333" max="3334" width="9.84375" style="47" customWidth="1"/>
    <col min="3335" max="3335" width="15.07421875" style="47" bestFit="1" customWidth="1"/>
    <col min="3336" max="3584" width="8.84375" style="47"/>
    <col min="3585" max="3585" width="6.07421875" style="47" customWidth="1"/>
    <col min="3586" max="3588" width="11.765625" style="47" customWidth="1"/>
    <col min="3589" max="3590" width="9.84375" style="47" customWidth="1"/>
    <col min="3591" max="3591" width="15.07421875" style="47" bestFit="1" customWidth="1"/>
    <col min="3592" max="3840" width="8.84375" style="47"/>
    <col min="3841" max="3841" width="6.07421875" style="47" customWidth="1"/>
    <col min="3842" max="3844" width="11.765625" style="47" customWidth="1"/>
    <col min="3845" max="3846" width="9.84375" style="47" customWidth="1"/>
    <col min="3847" max="3847" width="15.07421875" style="47" bestFit="1" customWidth="1"/>
    <col min="3848" max="4096" width="8.84375" style="47"/>
    <col min="4097" max="4097" width="6.07421875" style="47" customWidth="1"/>
    <col min="4098" max="4100" width="11.765625" style="47" customWidth="1"/>
    <col min="4101" max="4102" width="9.84375" style="47" customWidth="1"/>
    <col min="4103" max="4103" width="15.07421875" style="47" bestFit="1" customWidth="1"/>
    <col min="4104" max="4352" width="8.84375" style="47"/>
    <col min="4353" max="4353" width="6.07421875" style="47" customWidth="1"/>
    <col min="4354" max="4356" width="11.765625" style="47" customWidth="1"/>
    <col min="4357" max="4358" width="9.84375" style="47" customWidth="1"/>
    <col min="4359" max="4359" width="15.07421875" style="47" bestFit="1" customWidth="1"/>
    <col min="4360" max="4608" width="8.84375" style="47"/>
    <col min="4609" max="4609" width="6.07421875" style="47" customWidth="1"/>
    <col min="4610" max="4612" width="11.765625" style="47" customWidth="1"/>
    <col min="4613" max="4614" width="9.84375" style="47" customWidth="1"/>
    <col min="4615" max="4615" width="15.07421875" style="47" bestFit="1" customWidth="1"/>
    <col min="4616" max="4864" width="8.84375" style="47"/>
    <col min="4865" max="4865" width="6.07421875" style="47" customWidth="1"/>
    <col min="4866" max="4868" width="11.765625" style="47" customWidth="1"/>
    <col min="4869" max="4870" width="9.84375" style="47" customWidth="1"/>
    <col min="4871" max="4871" width="15.07421875" style="47" bestFit="1" customWidth="1"/>
    <col min="4872" max="5120" width="8.84375" style="47"/>
    <col min="5121" max="5121" width="6.07421875" style="47" customWidth="1"/>
    <col min="5122" max="5124" width="11.765625" style="47" customWidth="1"/>
    <col min="5125" max="5126" width="9.84375" style="47" customWidth="1"/>
    <col min="5127" max="5127" width="15.07421875" style="47" bestFit="1" customWidth="1"/>
    <col min="5128" max="5376" width="8.84375" style="47"/>
    <col min="5377" max="5377" width="6.07421875" style="47" customWidth="1"/>
    <col min="5378" max="5380" width="11.765625" style="47" customWidth="1"/>
    <col min="5381" max="5382" width="9.84375" style="47" customWidth="1"/>
    <col min="5383" max="5383" width="15.07421875" style="47" bestFit="1" customWidth="1"/>
    <col min="5384" max="5632" width="8.84375" style="47"/>
    <col min="5633" max="5633" width="6.07421875" style="47" customWidth="1"/>
    <col min="5634" max="5636" width="11.765625" style="47" customWidth="1"/>
    <col min="5637" max="5638" width="9.84375" style="47" customWidth="1"/>
    <col min="5639" max="5639" width="15.07421875" style="47" bestFit="1" customWidth="1"/>
    <col min="5640" max="5888" width="8.84375" style="47"/>
    <col min="5889" max="5889" width="6.07421875" style="47" customWidth="1"/>
    <col min="5890" max="5892" width="11.765625" style="47" customWidth="1"/>
    <col min="5893" max="5894" width="9.84375" style="47" customWidth="1"/>
    <col min="5895" max="5895" width="15.07421875" style="47" bestFit="1" customWidth="1"/>
    <col min="5896" max="6144" width="8.84375" style="47"/>
    <col min="6145" max="6145" width="6.07421875" style="47" customWidth="1"/>
    <col min="6146" max="6148" width="11.765625" style="47" customWidth="1"/>
    <col min="6149" max="6150" width="9.84375" style="47" customWidth="1"/>
    <col min="6151" max="6151" width="15.07421875" style="47" bestFit="1" customWidth="1"/>
    <col min="6152" max="6400" width="8.84375" style="47"/>
    <col min="6401" max="6401" width="6.07421875" style="47" customWidth="1"/>
    <col min="6402" max="6404" width="11.765625" style="47" customWidth="1"/>
    <col min="6405" max="6406" width="9.84375" style="47" customWidth="1"/>
    <col min="6407" max="6407" width="15.07421875" style="47" bestFit="1" customWidth="1"/>
    <col min="6408" max="6656" width="8.84375" style="47"/>
    <col min="6657" max="6657" width="6.07421875" style="47" customWidth="1"/>
    <col min="6658" max="6660" width="11.765625" style="47" customWidth="1"/>
    <col min="6661" max="6662" width="9.84375" style="47" customWidth="1"/>
    <col min="6663" max="6663" width="15.07421875" style="47" bestFit="1" customWidth="1"/>
    <col min="6664" max="6912" width="8.84375" style="47"/>
    <col min="6913" max="6913" width="6.07421875" style="47" customWidth="1"/>
    <col min="6914" max="6916" width="11.765625" style="47" customWidth="1"/>
    <col min="6917" max="6918" width="9.84375" style="47" customWidth="1"/>
    <col min="6919" max="6919" width="15.07421875" style="47" bestFit="1" customWidth="1"/>
    <col min="6920" max="7168" width="8.84375" style="47"/>
    <col min="7169" max="7169" width="6.07421875" style="47" customWidth="1"/>
    <col min="7170" max="7172" width="11.765625" style="47" customWidth="1"/>
    <col min="7173" max="7174" width="9.84375" style="47" customWidth="1"/>
    <col min="7175" max="7175" width="15.07421875" style="47" bestFit="1" customWidth="1"/>
    <col min="7176" max="7424" width="8.84375" style="47"/>
    <col min="7425" max="7425" width="6.07421875" style="47" customWidth="1"/>
    <col min="7426" max="7428" width="11.765625" style="47" customWidth="1"/>
    <col min="7429" max="7430" width="9.84375" style="47" customWidth="1"/>
    <col min="7431" max="7431" width="15.07421875" style="47" bestFit="1" customWidth="1"/>
    <col min="7432" max="7680" width="8.84375" style="47"/>
    <col min="7681" max="7681" width="6.07421875" style="47" customWidth="1"/>
    <col min="7682" max="7684" width="11.765625" style="47" customWidth="1"/>
    <col min="7685" max="7686" width="9.84375" style="47" customWidth="1"/>
    <col min="7687" max="7687" width="15.07421875" style="47" bestFit="1" customWidth="1"/>
    <col min="7688" max="7936" width="8.84375" style="47"/>
    <col min="7937" max="7937" width="6.07421875" style="47" customWidth="1"/>
    <col min="7938" max="7940" width="11.765625" style="47" customWidth="1"/>
    <col min="7941" max="7942" width="9.84375" style="47" customWidth="1"/>
    <col min="7943" max="7943" width="15.07421875" style="47" bestFit="1" customWidth="1"/>
    <col min="7944" max="8192" width="8.84375" style="47"/>
    <col min="8193" max="8193" width="6.07421875" style="47" customWidth="1"/>
    <col min="8194" max="8196" width="11.765625" style="47" customWidth="1"/>
    <col min="8197" max="8198" width="9.84375" style="47" customWidth="1"/>
    <col min="8199" max="8199" width="15.07421875" style="47" bestFit="1" customWidth="1"/>
    <col min="8200" max="8448" width="8.84375" style="47"/>
    <col min="8449" max="8449" width="6.07421875" style="47" customWidth="1"/>
    <col min="8450" max="8452" width="11.765625" style="47" customWidth="1"/>
    <col min="8453" max="8454" width="9.84375" style="47" customWidth="1"/>
    <col min="8455" max="8455" width="15.07421875" style="47" bestFit="1" customWidth="1"/>
    <col min="8456" max="8704" width="8.84375" style="47"/>
    <col min="8705" max="8705" width="6.07421875" style="47" customWidth="1"/>
    <col min="8706" max="8708" width="11.765625" style="47" customWidth="1"/>
    <col min="8709" max="8710" width="9.84375" style="47" customWidth="1"/>
    <col min="8711" max="8711" width="15.07421875" style="47" bestFit="1" customWidth="1"/>
    <col min="8712" max="8960" width="8.84375" style="47"/>
    <col min="8961" max="8961" width="6.07421875" style="47" customWidth="1"/>
    <col min="8962" max="8964" width="11.765625" style="47" customWidth="1"/>
    <col min="8965" max="8966" width="9.84375" style="47" customWidth="1"/>
    <col min="8967" max="8967" width="15.07421875" style="47" bestFit="1" customWidth="1"/>
    <col min="8968" max="9216" width="8.84375" style="47"/>
    <col min="9217" max="9217" width="6.07421875" style="47" customWidth="1"/>
    <col min="9218" max="9220" width="11.765625" style="47" customWidth="1"/>
    <col min="9221" max="9222" width="9.84375" style="47" customWidth="1"/>
    <col min="9223" max="9223" width="15.07421875" style="47" bestFit="1" customWidth="1"/>
    <col min="9224" max="9472" width="8.84375" style="47"/>
    <col min="9473" max="9473" width="6.07421875" style="47" customWidth="1"/>
    <col min="9474" max="9476" width="11.765625" style="47" customWidth="1"/>
    <col min="9477" max="9478" width="9.84375" style="47" customWidth="1"/>
    <col min="9479" max="9479" width="15.07421875" style="47" bestFit="1" customWidth="1"/>
    <col min="9480" max="9728" width="8.84375" style="47"/>
    <col min="9729" max="9729" width="6.07421875" style="47" customWidth="1"/>
    <col min="9730" max="9732" width="11.765625" style="47" customWidth="1"/>
    <col min="9733" max="9734" width="9.84375" style="47" customWidth="1"/>
    <col min="9735" max="9735" width="15.07421875" style="47" bestFit="1" customWidth="1"/>
    <col min="9736" max="9984" width="8.84375" style="47"/>
    <col min="9985" max="9985" width="6.07421875" style="47" customWidth="1"/>
    <col min="9986" max="9988" width="11.765625" style="47" customWidth="1"/>
    <col min="9989" max="9990" width="9.84375" style="47" customWidth="1"/>
    <col min="9991" max="9991" width="15.07421875" style="47" bestFit="1" customWidth="1"/>
    <col min="9992" max="10240" width="8.84375" style="47"/>
    <col min="10241" max="10241" width="6.07421875" style="47" customWidth="1"/>
    <col min="10242" max="10244" width="11.765625" style="47" customWidth="1"/>
    <col min="10245" max="10246" width="9.84375" style="47" customWidth="1"/>
    <col min="10247" max="10247" width="15.07421875" style="47" bestFit="1" customWidth="1"/>
    <col min="10248" max="10496" width="8.84375" style="47"/>
    <col min="10497" max="10497" width="6.07421875" style="47" customWidth="1"/>
    <col min="10498" max="10500" width="11.765625" style="47" customWidth="1"/>
    <col min="10501" max="10502" width="9.84375" style="47" customWidth="1"/>
    <col min="10503" max="10503" width="15.07421875" style="47" bestFit="1" customWidth="1"/>
    <col min="10504" max="10752" width="8.84375" style="47"/>
    <col min="10753" max="10753" width="6.07421875" style="47" customWidth="1"/>
    <col min="10754" max="10756" width="11.765625" style="47" customWidth="1"/>
    <col min="10757" max="10758" width="9.84375" style="47" customWidth="1"/>
    <col min="10759" max="10759" width="15.07421875" style="47" bestFit="1" customWidth="1"/>
    <col min="10760" max="11008" width="8.84375" style="47"/>
    <col min="11009" max="11009" width="6.07421875" style="47" customWidth="1"/>
    <col min="11010" max="11012" width="11.765625" style="47" customWidth="1"/>
    <col min="11013" max="11014" width="9.84375" style="47" customWidth="1"/>
    <col min="11015" max="11015" width="15.07421875" style="47" bestFit="1" customWidth="1"/>
    <col min="11016" max="11264" width="8.84375" style="47"/>
    <col min="11265" max="11265" width="6.07421875" style="47" customWidth="1"/>
    <col min="11266" max="11268" width="11.765625" style="47" customWidth="1"/>
    <col min="11269" max="11270" width="9.84375" style="47" customWidth="1"/>
    <col min="11271" max="11271" width="15.07421875" style="47" bestFit="1" customWidth="1"/>
    <col min="11272" max="11520" width="8.84375" style="47"/>
    <col min="11521" max="11521" width="6.07421875" style="47" customWidth="1"/>
    <col min="11522" max="11524" width="11.765625" style="47" customWidth="1"/>
    <col min="11525" max="11526" width="9.84375" style="47" customWidth="1"/>
    <col min="11527" max="11527" width="15.07421875" style="47" bestFit="1" customWidth="1"/>
    <col min="11528" max="11776" width="8.84375" style="47"/>
    <col min="11777" max="11777" width="6.07421875" style="47" customWidth="1"/>
    <col min="11778" max="11780" width="11.765625" style="47" customWidth="1"/>
    <col min="11781" max="11782" width="9.84375" style="47" customWidth="1"/>
    <col min="11783" max="11783" width="15.07421875" style="47" bestFit="1" customWidth="1"/>
    <col min="11784" max="12032" width="8.84375" style="47"/>
    <col min="12033" max="12033" width="6.07421875" style="47" customWidth="1"/>
    <col min="12034" max="12036" width="11.765625" style="47" customWidth="1"/>
    <col min="12037" max="12038" width="9.84375" style="47" customWidth="1"/>
    <col min="12039" max="12039" width="15.07421875" style="47" bestFit="1" customWidth="1"/>
    <col min="12040" max="12288" width="8.84375" style="47"/>
    <col min="12289" max="12289" width="6.07421875" style="47" customWidth="1"/>
    <col min="12290" max="12292" width="11.765625" style="47" customWidth="1"/>
    <col min="12293" max="12294" width="9.84375" style="47" customWidth="1"/>
    <col min="12295" max="12295" width="15.07421875" style="47" bestFit="1" customWidth="1"/>
    <col min="12296" max="12544" width="8.84375" style="47"/>
    <col min="12545" max="12545" width="6.07421875" style="47" customWidth="1"/>
    <col min="12546" max="12548" width="11.765625" style="47" customWidth="1"/>
    <col min="12549" max="12550" width="9.84375" style="47" customWidth="1"/>
    <col min="12551" max="12551" width="15.07421875" style="47" bestFit="1" customWidth="1"/>
    <col min="12552" max="12800" width="8.84375" style="47"/>
    <col min="12801" max="12801" width="6.07421875" style="47" customWidth="1"/>
    <col min="12802" max="12804" width="11.765625" style="47" customWidth="1"/>
    <col min="12805" max="12806" width="9.84375" style="47" customWidth="1"/>
    <col min="12807" max="12807" width="15.07421875" style="47" bestFit="1" customWidth="1"/>
    <col min="12808" max="13056" width="8.84375" style="47"/>
    <col min="13057" max="13057" width="6.07421875" style="47" customWidth="1"/>
    <col min="13058" max="13060" width="11.765625" style="47" customWidth="1"/>
    <col min="13061" max="13062" width="9.84375" style="47" customWidth="1"/>
    <col min="13063" max="13063" width="15.07421875" style="47" bestFit="1" customWidth="1"/>
    <col min="13064" max="13312" width="8.84375" style="47"/>
    <col min="13313" max="13313" width="6.07421875" style="47" customWidth="1"/>
    <col min="13314" max="13316" width="11.765625" style="47" customWidth="1"/>
    <col min="13317" max="13318" width="9.84375" style="47" customWidth="1"/>
    <col min="13319" max="13319" width="15.07421875" style="47" bestFit="1" customWidth="1"/>
    <col min="13320" max="13568" width="8.84375" style="47"/>
    <col min="13569" max="13569" width="6.07421875" style="47" customWidth="1"/>
    <col min="13570" max="13572" width="11.765625" style="47" customWidth="1"/>
    <col min="13573" max="13574" width="9.84375" style="47" customWidth="1"/>
    <col min="13575" max="13575" width="15.07421875" style="47" bestFit="1" customWidth="1"/>
    <col min="13576" max="13824" width="8.84375" style="47"/>
    <col min="13825" max="13825" width="6.07421875" style="47" customWidth="1"/>
    <col min="13826" max="13828" width="11.765625" style="47" customWidth="1"/>
    <col min="13829" max="13830" width="9.84375" style="47" customWidth="1"/>
    <col min="13831" max="13831" width="15.07421875" style="47" bestFit="1" customWidth="1"/>
    <col min="13832" max="14080" width="8.84375" style="47"/>
    <col min="14081" max="14081" width="6.07421875" style="47" customWidth="1"/>
    <col min="14082" max="14084" width="11.765625" style="47" customWidth="1"/>
    <col min="14085" max="14086" width="9.84375" style="47" customWidth="1"/>
    <col min="14087" max="14087" width="15.07421875" style="47" bestFit="1" customWidth="1"/>
    <col min="14088" max="14336" width="8.84375" style="47"/>
    <col min="14337" max="14337" width="6.07421875" style="47" customWidth="1"/>
    <col min="14338" max="14340" width="11.765625" style="47" customWidth="1"/>
    <col min="14341" max="14342" width="9.84375" style="47" customWidth="1"/>
    <col min="14343" max="14343" width="15.07421875" style="47" bestFit="1" customWidth="1"/>
    <col min="14344" max="14592" width="8.84375" style="47"/>
    <col min="14593" max="14593" width="6.07421875" style="47" customWidth="1"/>
    <col min="14594" max="14596" width="11.765625" style="47" customWidth="1"/>
    <col min="14597" max="14598" width="9.84375" style="47" customWidth="1"/>
    <col min="14599" max="14599" width="15.07421875" style="47" bestFit="1" customWidth="1"/>
    <col min="14600" max="14848" width="8.84375" style="47"/>
    <col min="14849" max="14849" width="6.07421875" style="47" customWidth="1"/>
    <col min="14850" max="14852" width="11.765625" style="47" customWidth="1"/>
    <col min="14853" max="14854" width="9.84375" style="47" customWidth="1"/>
    <col min="14855" max="14855" width="15.07421875" style="47" bestFit="1" customWidth="1"/>
    <col min="14856" max="15104" width="8.84375" style="47"/>
    <col min="15105" max="15105" width="6.07421875" style="47" customWidth="1"/>
    <col min="15106" max="15108" width="11.765625" style="47" customWidth="1"/>
    <col min="15109" max="15110" width="9.84375" style="47" customWidth="1"/>
    <col min="15111" max="15111" width="15.07421875" style="47" bestFit="1" customWidth="1"/>
    <col min="15112" max="15360" width="8.84375" style="47"/>
    <col min="15361" max="15361" width="6.07421875" style="47" customWidth="1"/>
    <col min="15362" max="15364" width="11.765625" style="47" customWidth="1"/>
    <col min="15365" max="15366" width="9.84375" style="47" customWidth="1"/>
    <col min="15367" max="15367" width="15.07421875" style="47" bestFit="1" customWidth="1"/>
    <col min="15368" max="15616" width="8.84375" style="47"/>
    <col min="15617" max="15617" width="6.07421875" style="47" customWidth="1"/>
    <col min="15618" max="15620" width="11.765625" style="47" customWidth="1"/>
    <col min="15621" max="15622" width="9.84375" style="47" customWidth="1"/>
    <col min="15623" max="15623" width="15.07421875" style="47" bestFit="1" customWidth="1"/>
    <col min="15624" max="15872" width="8.84375" style="47"/>
    <col min="15873" max="15873" width="6.07421875" style="47" customWidth="1"/>
    <col min="15874" max="15876" width="11.765625" style="47" customWidth="1"/>
    <col min="15877" max="15878" width="9.84375" style="47" customWidth="1"/>
    <col min="15879" max="15879" width="15.07421875" style="47" bestFit="1" customWidth="1"/>
    <col min="15880" max="16128" width="8.84375" style="47"/>
    <col min="16129" max="16129" width="6.07421875" style="47" customWidth="1"/>
    <col min="16130" max="16132" width="11.765625" style="47" customWidth="1"/>
    <col min="16133" max="16134" width="9.84375" style="47" customWidth="1"/>
    <col min="16135" max="16135" width="15.07421875" style="47" bestFit="1" customWidth="1"/>
    <col min="16136" max="16384" width="8.84375" style="47"/>
  </cols>
  <sheetData>
    <row r="3" spans="1:14" ht="13">
      <c r="A3" s="197" t="s">
        <v>251</v>
      </c>
      <c r="B3" s="197"/>
      <c r="C3" s="197"/>
      <c r="D3" s="197"/>
      <c r="E3" s="197"/>
      <c r="F3" s="197"/>
      <c r="G3" s="197"/>
    </row>
    <row r="4" spans="1:14" ht="13">
      <c r="A4" s="197" t="s">
        <v>250</v>
      </c>
      <c r="B4" s="197"/>
      <c r="C4" s="197"/>
      <c r="D4" s="197"/>
      <c r="E4" s="197"/>
      <c r="F4" s="197"/>
      <c r="G4" s="197"/>
    </row>
    <row r="5" spans="1:14" ht="13">
      <c r="A5" s="197" t="s">
        <v>2</v>
      </c>
      <c r="B5" s="197"/>
      <c r="C5" s="197"/>
      <c r="D5" s="197"/>
      <c r="E5" s="197"/>
      <c r="F5" s="197"/>
      <c r="G5" s="197"/>
    </row>
    <row r="6" spans="1:14" ht="13">
      <c r="A6" s="168"/>
      <c r="B6" s="168"/>
      <c r="C6" s="168"/>
      <c r="D6" s="168"/>
      <c r="E6" s="168"/>
      <c r="F6" s="168"/>
      <c r="G6" s="168"/>
    </row>
    <row r="7" spans="1:14">
      <c r="B7" s="7" t="s">
        <v>22</v>
      </c>
      <c r="C7" s="7" t="s">
        <v>23</v>
      </c>
      <c r="D7" s="7" t="s">
        <v>249</v>
      </c>
      <c r="E7" s="7" t="s">
        <v>248</v>
      </c>
      <c r="F7" s="7" t="s">
        <v>247</v>
      </c>
      <c r="G7" s="7" t="s">
        <v>246</v>
      </c>
    </row>
    <row r="8" spans="1:14">
      <c r="A8" s="169" t="s">
        <v>3</v>
      </c>
      <c r="C8" s="10" t="s">
        <v>17</v>
      </c>
      <c r="D8" s="10" t="s">
        <v>200</v>
      </c>
      <c r="E8" s="10" t="s">
        <v>245</v>
      </c>
      <c r="G8" s="10" t="s">
        <v>244</v>
      </c>
    </row>
    <row r="9" spans="1:14">
      <c r="A9" s="9" t="s">
        <v>5</v>
      </c>
      <c r="B9" s="154" t="s">
        <v>243</v>
      </c>
      <c r="C9" s="154" t="s">
        <v>242</v>
      </c>
      <c r="D9" s="154" t="s">
        <v>241</v>
      </c>
      <c r="E9" s="154" t="s">
        <v>240</v>
      </c>
      <c r="F9" s="154" t="s">
        <v>239</v>
      </c>
      <c r="G9" s="154" t="s">
        <v>238</v>
      </c>
    </row>
    <row r="10" spans="1:14" ht="13">
      <c r="A10" s="189"/>
      <c r="B10" s="190" t="s">
        <v>237</v>
      </c>
      <c r="C10" s="186"/>
      <c r="D10" s="186"/>
      <c r="E10" s="186"/>
      <c r="F10" s="186"/>
      <c r="G10" s="186"/>
    </row>
    <row r="11" spans="1:14" ht="15.5">
      <c r="A11" s="191">
        <v>1</v>
      </c>
      <c r="B11" s="184">
        <v>42705</v>
      </c>
      <c r="C11" s="185" t="s">
        <v>234</v>
      </c>
      <c r="D11" s="15"/>
      <c r="E11" s="186"/>
      <c r="F11" s="187"/>
      <c r="G11" s="15">
        <f>G37*-192842703</f>
        <v>-31472230.30712707</v>
      </c>
      <c r="I11" s="188" t="s">
        <v>345</v>
      </c>
      <c r="N11" s="47" t="s">
        <v>346</v>
      </c>
    </row>
    <row r="12" spans="1:14">
      <c r="A12" s="191">
        <f t="shared" ref="A12:A59" si="0">+A11+1</f>
        <v>2</v>
      </c>
      <c r="B12" s="184"/>
      <c r="C12" s="15"/>
      <c r="D12" s="15"/>
      <c r="E12" s="186"/>
      <c r="F12" s="187"/>
      <c r="G12" s="15"/>
    </row>
    <row r="13" spans="1:14" ht="15.5">
      <c r="A13" s="191">
        <f t="shared" si="0"/>
        <v>3</v>
      </c>
      <c r="B13" s="184">
        <v>43070</v>
      </c>
      <c r="C13" s="15">
        <v>-6694207.7198825348</v>
      </c>
      <c r="D13" s="15">
        <f>ROUND(+C13*0.83792,0)</f>
        <v>-5609211</v>
      </c>
      <c r="E13" s="187"/>
      <c r="F13" s="177">
        <v>1</v>
      </c>
      <c r="G13" s="15">
        <f>ROUND(+D13*F13,0)</f>
        <v>-5609211</v>
      </c>
      <c r="I13" s="188" t="s">
        <v>345</v>
      </c>
      <c r="N13" s="47" t="s">
        <v>347</v>
      </c>
    </row>
    <row r="14" spans="1:14">
      <c r="A14" s="191">
        <f t="shared" si="0"/>
        <v>4</v>
      </c>
      <c r="B14" s="186"/>
      <c r="C14" s="15"/>
      <c r="D14" s="15"/>
      <c r="E14" s="187"/>
      <c r="F14" s="187"/>
      <c r="G14" s="15"/>
    </row>
    <row r="15" spans="1:14">
      <c r="A15" s="191">
        <f t="shared" si="0"/>
        <v>5</v>
      </c>
      <c r="B15" s="184">
        <v>43101</v>
      </c>
      <c r="C15" s="15">
        <v>-452256.9959141002</v>
      </c>
      <c r="D15" s="15">
        <f t="shared" ref="D15:D26" si="1">ROUND(+C15*0.83792,0)</f>
        <v>-378955</v>
      </c>
      <c r="E15" s="187">
        <f>365-30</f>
        <v>335</v>
      </c>
      <c r="F15" s="177">
        <f t="shared" ref="F15:F25" si="2">ROUND(+E15/365,6)</f>
        <v>0.91780799999999996</v>
      </c>
      <c r="G15" s="15">
        <f>ROUND(+D15*F15,0)</f>
        <v>-347808</v>
      </c>
      <c r="I15" s="176"/>
      <c r="J15" s="176"/>
    </row>
    <row r="16" spans="1:14">
      <c r="A16" s="191">
        <f t="shared" si="0"/>
        <v>6</v>
      </c>
      <c r="B16" s="184">
        <v>43132</v>
      </c>
      <c r="C16" s="15">
        <v>-452256.9959141002</v>
      </c>
      <c r="D16" s="15">
        <f t="shared" si="1"/>
        <v>-378955</v>
      </c>
      <c r="E16" s="187">
        <f>+E15-28</f>
        <v>307</v>
      </c>
      <c r="F16" s="177">
        <f t="shared" si="2"/>
        <v>0.84109599999999995</v>
      </c>
      <c r="G16" s="15">
        <f t="shared" ref="G16:G26" si="3">ROUND(+D16*F16,0)</f>
        <v>-318738</v>
      </c>
      <c r="I16" s="176"/>
      <c r="J16" s="176"/>
    </row>
    <row r="17" spans="1:10">
      <c r="A17" s="191">
        <f t="shared" si="0"/>
        <v>7</v>
      </c>
      <c r="B17" s="184">
        <v>43160</v>
      </c>
      <c r="C17" s="15">
        <v>-452256.9959141002</v>
      </c>
      <c r="D17" s="15">
        <f t="shared" si="1"/>
        <v>-378955</v>
      </c>
      <c r="E17" s="187">
        <f>+E16-31</f>
        <v>276</v>
      </c>
      <c r="F17" s="177">
        <f t="shared" si="2"/>
        <v>0.75616399999999995</v>
      </c>
      <c r="G17" s="15">
        <f t="shared" si="3"/>
        <v>-286552</v>
      </c>
      <c r="I17" s="176"/>
      <c r="J17" s="176"/>
    </row>
    <row r="18" spans="1:10">
      <c r="A18" s="191">
        <f t="shared" si="0"/>
        <v>8</v>
      </c>
      <c r="B18" s="184">
        <v>43191</v>
      </c>
      <c r="C18" s="15">
        <v>-452256.9959141002</v>
      </c>
      <c r="D18" s="15">
        <f t="shared" si="1"/>
        <v>-378955</v>
      </c>
      <c r="E18" s="187">
        <f>+E17-30</f>
        <v>246</v>
      </c>
      <c r="F18" s="177">
        <f t="shared" si="2"/>
        <v>0.67397300000000004</v>
      </c>
      <c r="G18" s="15">
        <f t="shared" si="3"/>
        <v>-255405</v>
      </c>
      <c r="I18" s="176"/>
      <c r="J18" s="176"/>
    </row>
    <row r="19" spans="1:10">
      <c r="A19" s="191">
        <f t="shared" si="0"/>
        <v>9</v>
      </c>
      <c r="B19" s="184">
        <v>43221</v>
      </c>
      <c r="C19" s="15">
        <v>-452256.9959141002</v>
      </c>
      <c r="D19" s="15">
        <f t="shared" si="1"/>
        <v>-378955</v>
      </c>
      <c r="E19" s="187">
        <f>+E18-31</f>
        <v>215</v>
      </c>
      <c r="F19" s="177">
        <f t="shared" si="2"/>
        <v>0.58904100000000004</v>
      </c>
      <c r="G19" s="15">
        <f t="shared" si="3"/>
        <v>-223220</v>
      </c>
      <c r="I19" s="176"/>
      <c r="J19" s="176"/>
    </row>
    <row r="20" spans="1:10">
      <c r="A20" s="191">
        <f t="shared" si="0"/>
        <v>10</v>
      </c>
      <c r="B20" s="184">
        <v>43252</v>
      </c>
      <c r="C20" s="15">
        <v>-430475.79626410018</v>
      </c>
      <c r="D20" s="15">
        <f t="shared" si="1"/>
        <v>-360704</v>
      </c>
      <c r="E20" s="187">
        <f>+E19-30</f>
        <v>185</v>
      </c>
      <c r="F20" s="177">
        <f t="shared" si="2"/>
        <v>0.50684899999999999</v>
      </c>
      <c r="G20" s="15">
        <f t="shared" si="3"/>
        <v>-182822</v>
      </c>
      <c r="I20" s="176"/>
      <c r="J20" s="176"/>
    </row>
    <row r="21" spans="1:10">
      <c r="A21" s="191">
        <f t="shared" si="0"/>
        <v>11</v>
      </c>
      <c r="B21" s="184">
        <v>43282</v>
      </c>
      <c r="C21" s="15">
        <v>-430475.79626410018</v>
      </c>
      <c r="D21" s="15">
        <f t="shared" si="1"/>
        <v>-360704</v>
      </c>
      <c r="E21" s="187">
        <f>+E20-31</f>
        <v>154</v>
      </c>
      <c r="F21" s="177">
        <f t="shared" si="2"/>
        <v>0.42191800000000002</v>
      </c>
      <c r="G21" s="15">
        <f t="shared" si="3"/>
        <v>-152188</v>
      </c>
      <c r="I21" s="176"/>
      <c r="J21" s="176"/>
    </row>
    <row r="22" spans="1:10">
      <c r="A22" s="191">
        <f t="shared" si="0"/>
        <v>12</v>
      </c>
      <c r="B22" s="184">
        <v>43313</v>
      </c>
      <c r="C22" s="15">
        <v>-430475.79626410018</v>
      </c>
      <c r="D22" s="15">
        <f t="shared" si="1"/>
        <v>-360704</v>
      </c>
      <c r="E22" s="187">
        <f>+E21-31</f>
        <v>123</v>
      </c>
      <c r="F22" s="177">
        <f t="shared" si="2"/>
        <v>0.33698600000000001</v>
      </c>
      <c r="G22" s="15">
        <f t="shared" si="3"/>
        <v>-121552</v>
      </c>
      <c r="I22" s="176"/>
      <c r="J22" s="176"/>
    </row>
    <row r="23" spans="1:10">
      <c r="A23" s="191">
        <f t="shared" si="0"/>
        <v>13</v>
      </c>
      <c r="B23" s="184">
        <v>43344</v>
      </c>
      <c r="C23" s="15">
        <v>-416598.4652207669</v>
      </c>
      <c r="D23" s="15">
        <f t="shared" si="1"/>
        <v>-349076</v>
      </c>
      <c r="E23" s="187">
        <f>+E22-30</f>
        <v>93</v>
      </c>
      <c r="F23" s="177">
        <f t="shared" si="2"/>
        <v>0.25479499999999999</v>
      </c>
      <c r="G23" s="15">
        <f t="shared" si="3"/>
        <v>-88943</v>
      </c>
      <c r="I23" s="176"/>
      <c r="J23" s="176"/>
    </row>
    <row r="24" spans="1:10">
      <c r="A24" s="191">
        <f t="shared" si="0"/>
        <v>14</v>
      </c>
      <c r="B24" s="184">
        <v>43374</v>
      </c>
      <c r="C24" s="15">
        <v>-416598.4652207669</v>
      </c>
      <c r="D24" s="15">
        <f t="shared" si="1"/>
        <v>-349076</v>
      </c>
      <c r="E24" s="187">
        <f>+E23-31</f>
        <v>62</v>
      </c>
      <c r="F24" s="177">
        <f t="shared" si="2"/>
        <v>0.16986299999999999</v>
      </c>
      <c r="G24" s="15">
        <f t="shared" si="3"/>
        <v>-59295</v>
      </c>
      <c r="I24" s="176"/>
      <c r="J24" s="176"/>
    </row>
    <row r="25" spans="1:10">
      <c r="A25" s="191">
        <f t="shared" si="0"/>
        <v>15</v>
      </c>
      <c r="B25" s="184">
        <v>43405</v>
      </c>
      <c r="C25" s="15">
        <v>-416598.4652207669</v>
      </c>
      <c r="D25" s="15">
        <f t="shared" si="1"/>
        <v>-349076</v>
      </c>
      <c r="E25" s="187">
        <f>+E24-30</f>
        <v>32</v>
      </c>
      <c r="F25" s="177">
        <f t="shared" si="2"/>
        <v>8.7670999999999999E-2</v>
      </c>
      <c r="G25" s="15">
        <f t="shared" si="3"/>
        <v>-30604</v>
      </c>
      <c r="I25" s="176"/>
      <c r="J25" s="176"/>
    </row>
    <row r="26" spans="1:10">
      <c r="A26" s="191">
        <f t="shared" si="0"/>
        <v>16</v>
      </c>
      <c r="B26" s="184">
        <v>43435</v>
      </c>
      <c r="C26" s="15">
        <v>-416598.4652207669</v>
      </c>
      <c r="D26" s="15">
        <f t="shared" si="1"/>
        <v>-349076</v>
      </c>
      <c r="E26" s="187">
        <f>+E25-31</f>
        <v>1</v>
      </c>
      <c r="F26" s="177">
        <f>ROUND(+E26/365,6)</f>
        <v>2.7399999999999998E-3</v>
      </c>
      <c r="G26" s="15">
        <f t="shared" si="3"/>
        <v>-956</v>
      </c>
      <c r="I26" s="176"/>
      <c r="J26" s="176"/>
    </row>
    <row r="27" spans="1:10" ht="13">
      <c r="A27" s="191">
        <f t="shared" si="0"/>
        <v>17</v>
      </c>
      <c r="B27" s="186"/>
      <c r="C27" s="186"/>
      <c r="D27" s="186"/>
      <c r="E27" s="186"/>
      <c r="F27" s="192" t="s">
        <v>236</v>
      </c>
      <c r="G27" s="193">
        <f>SUM(G11:G26)</f>
        <v>-39149524.307127073</v>
      </c>
    </row>
    <row r="28" spans="1:10">
      <c r="A28" s="191">
        <f t="shared" si="0"/>
        <v>18</v>
      </c>
      <c r="B28" s="186"/>
      <c r="C28" s="186"/>
      <c r="D28" s="186"/>
      <c r="E28" s="186"/>
      <c r="F28" s="186"/>
      <c r="G28" s="186"/>
    </row>
    <row r="29" spans="1:10">
      <c r="A29" s="191">
        <f t="shared" si="0"/>
        <v>19</v>
      </c>
      <c r="B29" s="186"/>
      <c r="C29" s="186"/>
      <c r="D29" s="186"/>
      <c r="E29" s="186"/>
      <c r="F29" s="186"/>
      <c r="G29" s="186"/>
    </row>
    <row r="30" spans="1:10" ht="13">
      <c r="A30" s="191">
        <f t="shared" si="0"/>
        <v>20</v>
      </c>
      <c r="B30" s="190" t="s">
        <v>235</v>
      </c>
      <c r="C30" s="186"/>
      <c r="D30" s="186"/>
      <c r="E30" s="186"/>
      <c r="F30" s="186"/>
      <c r="G30" s="186"/>
    </row>
    <row r="31" spans="1:10" ht="15" customHeight="1">
      <c r="A31" s="191">
        <f t="shared" si="0"/>
        <v>21</v>
      </c>
      <c r="B31" s="184">
        <v>42705</v>
      </c>
      <c r="C31" s="185" t="s">
        <v>234</v>
      </c>
      <c r="D31" s="15"/>
      <c r="E31" s="186"/>
      <c r="F31" s="187"/>
      <c r="G31" s="15">
        <v>15707242</v>
      </c>
    </row>
    <row r="32" spans="1:10">
      <c r="A32" s="169">
        <f t="shared" si="0"/>
        <v>22</v>
      </c>
      <c r="B32" s="186"/>
      <c r="C32" s="15"/>
      <c r="D32" s="15"/>
      <c r="E32" s="186"/>
      <c r="F32" s="187"/>
      <c r="G32" s="15"/>
    </row>
    <row r="33" spans="1:7">
      <c r="A33" s="169">
        <f t="shared" si="0"/>
        <v>23</v>
      </c>
      <c r="B33" s="184">
        <v>43070</v>
      </c>
      <c r="C33" s="15">
        <v>0</v>
      </c>
      <c r="D33" s="15"/>
      <c r="E33" s="187"/>
      <c r="F33" s="177"/>
      <c r="G33" s="15">
        <f>+C33</f>
        <v>0</v>
      </c>
    </row>
    <row r="34" spans="1:7">
      <c r="A34" s="169">
        <f t="shared" si="0"/>
        <v>24</v>
      </c>
      <c r="B34" s="186"/>
      <c r="C34" s="186"/>
      <c r="D34" s="186"/>
      <c r="E34" s="186"/>
      <c r="F34" s="186"/>
      <c r="G34" s="186"/>
    </row>
    <row r="35" spans="1:7">
      <c r="A35" s="169">
        <f t="shared" si="0"/>
        <v>25</v>
      </c>
      <c r="B35" s="184">
        <v>43435</v>
      </c>
      <c r="C35" s="15">
        <v>0</v>
      </c>
      <c r="D35" s="15"/>
      <c r="E35" s="187"/>
      <c r="F35" s="177"/>
      <c r="G35" s="15">
        <v>0</v>
      </c>
    </row>
    <row r="36" spans="1:7">
      <c r="A36" s="169">
        <f t="shared" si="0"/>
        <v>26</v>
      </c>
      <c r="F36" s="175" t="s">
        <v>233</v>
      </c>
      <c r="G36" s="174">
        <f>SUM(G31:G35)</f>
        <v>15707242</v>
      </c>
    </row>
    <row r="37" spans="1:7" ht="13">
      <c r="A37" s="169">
        <f t="shared" si="0"/>
        <v>27</v>
      </c>
      <c r="F37" s="152" t="s">
        <v>232</v>
      </c>
      <c r="G37" s="194">
        <v>0.16320156177818701</v>
      </c>
    </row>
    <row r="38" spans="1:7" ht="13">
      <c r="A38" s="169">
        <f t="shared" si="0"/>
        <v>28</v>
      </c>
      <c r="F38" s="152" t="s">
        <v>231</v>
      </c>
      <c r="G38" s="173">
        <f>+G36*G37</f>
        <v>2563446.4256279338</v>
      </c>
    </row>
    <row r="39" spans="1:7">
      <c r="A39" s="169">
        <f t="shared" si="0"/>
        <v>29</v>
      </c>
    </row>
    <row r="40" spans="1:7">
      <c r="A40" s="169">
        <f t="shared" si="0"/>
        <v>30</v>
      </c>
      <c r="B40" s="5" t="s">
        <v>52</v>
      </c>
    </row>
    <row r="41" spans="1:7" ht="12.75" customHeight="1">
      <c r="A41" s="169">
        <f t="shared" si="0"/>
        <v>31</v>
      </c>
      <c r="B41" s="201" t="s">
        <v>230</v>
      </c>
      <c r="C41" s="201"/>
      <c r="D41" s="201"/>
      <c r="E41" s="201"/>
      <c r="F41" s="201"/>
      <c r="G41" s="201"/>
    </row>
    <row r="42" spans="1:7">
      <c r="A42" s="169">
        <f t="shared" si="0"/>
        <v>32</v>
      </c>
      <c r="B42" s="201"/>
      <c r="C42" s="201"/>
      <c r="D42" s="201"/>
      <c r="E42" s="201"/>
      <c r="F42" s="201"/>
      <c r="G42" s="201"/>
    </row>
    <row r="43" spans="1:7">
      <c r="A43" s="169">
        <f t="shared" si="0"/>
        <v>33</v>
      </c>
      <c r="B43" s="201"/>
      <c r="C43" s="201"/>
      <c r="D43" s="201"/>
      <c r="E43" s="201"/>
      <c r="F43" s="201"/>
      <c r="G43" s="201"/>
    </row>
    <row r="44" spans="1:7">
      <c r="A44" s="169">
        <f t="shared" si="0"/>
        <v>34</v>
      </c>
      <c r="B44" s="201"/>
      <c r="C44" s="201"/>
      <c r="D44" s="201"/>
      <c r="E44" s="201"/>
      <c r="F44" s="201"/>
      <c r="G44" s="201"/>
    </row>
    <row r="45" spans="1:7">
      <c r="A45" s="169">
        <f t="shared" si="0"/>
        <v>35</v>
      </c>
      <c r="B45" s="201"/>
      <c r="C45" s="201"/>
      <c r="D45" s="201"/>
      <c r="E45" s="201"/>
      <c r="F45" s="201"/>
      <c r="G45" s="201"/>
    </row>
    <row r="46" spans="1:7">
      <c r="A46" s="169">
        <f t="shared" si="0"/>
        <v>36</v>
      </c>
      <c r="B46" s="201"/>
      <c r="C46" s="201"/>
      <c r="D46" s="201"/>
      <c r="E46" s="201"/>
      <c r="F46" s="201"/>
      <c r="G46" s="201"/>
    </row>
    <row r="47" spans="1:7">
      <c r="A47" s="169">
        <f t="shared" si="0"/>
        <v>37</v>
      </c>
      <c r="B47" s="201"/>
      <c r="C47" s="201"/>
      <c r="D47" s="201"/>
      <c r="E47" s="201"/>
      <c r="F47" s="201"/>
      <c r="G47" s="201"/>
    </row>
    <row r="48" spans="1:7">
      <c r="A48" s="169">
        <f t="shared" si="0"/>
        <v>38</v>
      </c>
      <c r="B48" s="172"/>
    </row>
    <row r="49" spans="1:7">
      <c r="A49" s="169">
        <f t="shared" si="0"/>
        <v>39</v>
      </c>
      <c r="B49" s="172" t="s">
        <v>229</v>
      </c>
    </row>
    <row r="50" spans="1:7">
      <c r="A50" s="169">
        <f t="shared" si="0"/>
        <v>40</v>
      </c>
      <c r="B50" s="172"/>
    </row>
    <row r="51" spans="1:7" ht="12.75" customHeight="1">
      <c r="A51" s="169">
        <f t="shared" si="0"/>
        <v>41</v>
      </c>
      <c r="B51" s="202" t="s">
        <v>228</v>
      </c>
      <c r="C51" s="202"/>
      <c r="D51" s="202"/>
      <c r="E51" s="202"/>
      <c r="F51" s="202"/>
      <c r="G51" s="202"/>
    </row>
    <row r="52" spans="1:7">
      <c r="A52" s="169">
        <f t="shared" si="0"/>
        <v>42</v>
      </c>
      <c r="B52" s="202"/>
      <c r="C52" s="202"/>
      <c r="D52" s="202"/>
      <c r="E52" s="202"/>
      <c r="F52" s="202"/>
      <c r="G52" s="202"/>
    </row>
    <row r="53" spans="1:7">
      <c r="A53" s="169">
        <f t="shared" si="0"/>
        <v>43</v>
      </c>
      <c r="B53" s="202"/>
      <c r="C53" s="202"/>
      <c r="D53" s="202"/>
      <c r="E53" s="202"/>
      <c r="F53" s="202"/>
      <c r="G53" s="202"/>
    </row>
    <row r="54" spans="1:7">
      <c r="A54" s="169">
        <f t="shared" si="0"/>
        <v>44</v>
      </c>
      <c r="B54" s="47" t="s">
        <v>227</v>
      </c>
      <c r="C54" s="171"/>
      <c r="D54" s="171"/>
      <c r="E54" s="171"/>
      <c r="F54" s="171"/>
      <c r="G54" s="171"/>
    </row>
    <row r="55" spans="1:7">
      <c r="A55" s="169">
        <f t="shared" si="0"/>
        <v>45</v>
      </c>
      <c r="B55" s="47" t="s">
        <v>226</v>
      </c>
      <c r="C55" s="171"/>
      <c r="D55" s="171"/>
      <c r="E55" s="171"/>
      <c r="F55" s="171"/>
      <c r="G55" s="171"/>
    </row>
    <row r="56" spans="1:7">
      <c r="A56" s="169">
        <f t="shared" si="0"/>
        <v>46</v>
      </c>
      <c r="B56" s="47" t="s">
        <v>225</v>
      </c>
    </row>
    <row r="57" spans="1:7">
      <c r="A57" s="169">
        <f t="shared" si="0"/>
        <v>47</v>
      </c>
      <c r="B57" s="47" t="s">
        <v>224</v>
      </c>
    </row>
    <row r="58" spans="1:7">
      <c r="A58" s="169">
        <f t="shared" si="0"/>
        <v>48</v>
      </c>
    </row>
    <row r="59" spans="1:7" ht="12.75" customHeight="1">
      <c r="A59" s="169">
        <f t="shared" si="0"/>
        <v>49</v>
      </c>
      <c r="B59" s="170" t="s">
        <v>223</v>
      </c>
      <c r="C59" s="170"/>
      <c r="D59" s="170"/>
      <c r="E59" s="170"/>
      <c r="F59" s="170"/>
      <c r="G59" s="170"/>
    </row>
  </sheetData>
  <mergeCells count="5">
    <mergeCell ref="A3:G3"/>
    <mergeCell ref="A4:G4"/>
    <mergeCell ref="A5:G5"/>
    <mergeCell ref="B41:G47"/>
    <mergeCell ref="B51:G53"/>
  </mergeCells>
  <hyperlinks>
    <hyperlink ref="I11" r:id="rId1" xr:uid="{00000000-0004-0000-0300-000000000000}"/>
    <hyperlink ref="I13" r:id="rId2" xr:uid="{00000000-0004-0000-0300-000001000000}"/>
  </hyperlinks>
  <pageMargins left="0.7" right="0.7" top="0.75" bottom="0.75" header="0.3" footer="0.3"/>
  <pageSetup scale="90" orientation="portrait" verticalDpi="0" r:id="rId3"/>
  <headerFooter>
    <oddHeader>&amp;CESTIMATED SERVICE YEAR ATRR
BLACK HILLS POWER, INC.</oddHeader>
  </headerFooter>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M44"/>
  <sheetViews>
    <sheetView zoomScaleNormal="100" workbookViewId="0"/>
  </sheetViews>
  <sheetFormatPr defaultRowHeight="15.5"/>
  <cols>
    <col min="1" max="1" width="3.4609375" bestFit="1" customWidth="1"/>
    <col min="2" max="2" width="3.4609375" customWidth="1"/>
    <col min="3" max="3" width="13.3046875" customWidth="1"/>
    <col min="4" max="4" width="2.765625" customWidth="1"/>
    <col min="5" max="5" width="15.3046875" customWidth="1"/>
    <col min="6" max="6" width="3" customWidth="1"/>
    <col min="7" max="7" width="11.84375" bestFit="1" customWidth="1"/>
    <col min="8" max="8" width="3.07421875" customWidth="1"/>
    <col min="9" max="9" width="13.53515625" bestFit="1" customWidth="1"/>
    <col min="10" max="11" width="9.3046875" customWidth="1"/>
    <col min="257" max="257" width="3.4609375" bestFit="1" customWidth="1"/>
    <col min="258" max="258" width="3.4609375" customWidth="1"/>
    <col min="259" max="259" width="13.3046875" customWidth="1"/>
    <col min="260" max="260" width="2.765625" customWidth="1"/>
    <col min="261" max="261" width="15.3046875" customWidth="1"/>
    <col min="262" max="262" width="3" customWidth="1"/>
    <col min="263" max="263" width="11.84375" bestFit="1" customWidth="1"/>
    <col min="264" max="264" width="3.07421875" customWidth="1"/>
    <col min="265" max="265" width="13.53515625" bestFit="1" customWidth="1"/>
    <col min="266" max="267" width="9.3046875" customWidth="1"/>
    <col min="513" max="513" width="3.4609375" bestFit="1" customWidth="1"/>
    <col min="514" max="514" width="3.4609375" customWidth="1"/>
    <col min="515" max="515" width="13.3046875" customWidth="1"/>
    <col min="516" max="516" width="2.765625" customWidth="1"/>
    <col min="517" max="517" width="15.3046875" customWidth="1"/>
    <col min="518" max="518" width="3" customWidth="1"/>
    <col min="519" max="519" width="11.84375" bestFit="1" customWidth="1"/>
    <col min="520" max="520" width="3.07421875" customWidth="1"/>
    <col min="521" max="521" width="13.53515625" bestFit="1" customWidth="1"/>
    <col min="522" max="523" width="9.3046875" customWidth="1"/>
    <col min="769" max="769" width="3.4609375" bestFit="1" customWidth="1"/>
    <col min="770" max="770" width="3.4609375" customWidth="1"/>
    <col min="771" max="771" width="13.3046875" customWidth="1"/>
    <col min="772" max="772" width="2.765625" customWidth="1"/>
    <col min="773" max="773" width="15.3046875" customWidth="1"/>
    <col min="774" max="774" width="3" customWidth="1"/>
    <col min="775" max="775" width="11.84375" bestFit="1" customWidth="1"/>
    <col min="776" max="776" width="3.07421875" customWidth="1"/>
    <col min="777" max="777" width="13.53515625" bestFit="1" customWidth="1"/>
    <col min="778" max="779" width="9.3046875" customWidth="1"/>
    <col min="1025" max="1025" width="3.4609375" bestFit="1" customWidth="1"/>
    <col min="1026" max="1026" width="3.4609375" customWidth="1"/>
    <col min="1027" max="1027" width="13.3046875" customWidth="1"/>
    <col min="1028" max="1028" width="2.765625" customWidth="1"/>
    <col min="1029" max="1029" width="15.3046875" customWidth="1"/>
    <col min="1030" max="1030" width="3" customWidth="1"/>
    <col min="1031" max="1031" width="11.84375" bestFit="1" customWidth="1"/>
    <col min="1032" max="1032" width="3.07421875" customWidth="1"/>
    <col min="1033" max="1033" width="13.53515625" bestFit="1" customWidth="1"/>
    <col min="1034" max="1035" width="9.3046875" customWidth="1"/>
    <col min="1281" max="1281" width="3.4609375" bestFit="1" customWidth="1"/>
    <col min="1282" max="1282" width="3.4609375" customWidth="1"/>
    <col min="1283" max="1283" width="13.3046875" customWidth="1"/>
    <col min="1284" max="1284" width="2.765625" customWidth="1"/>
    <col min="1285" max="1285" width="15.3046875" customWidth="1"/>
    <col min="1286" max="1286" width="3" customWidth="1"/>
    <col min="1287" max="1287" width="11.84375" bestFit="1" customWidth="1"/>
    <col min="1288" max="1288" width="3.07421875" customWidth="1"/>
    <col min="1289" max="1289" width="13.53515625" bestFit="1" customWidth="1"/>
    <col min="1290" max="1291" width="9.3046875" customWidth="1"/>
    <col min="1537" max="1537" width="3.4609375" bestFit="1" customWidth="1"/>
    <col min="1538" max="1538" width="3.4609375" customWidth="1"/>
    <col min="1539" max="1539" width="13.3046875" customWidth="1"/>
    <col min="1540" max="1540" width="2.765625" customWidth="1"/>
    <col min="1541" max="1541" width="15.3046875" customWidth="1"/>
    <col min="1542" max="1542" width="3" customWidth="1"/>
    <col min="1543" max="1543" width="11.84375" bestFit="1" customWidth="1"/>
    <col min="1544" max="1544" width="3.07421875" customWidth="1"/>
    <col min="1545" max="1545" width="13.53515625" bestFit="1" customWidth="1"/>
    <col min="1546" max="1547" width="9.3046875" customWidth="1"/>
    <col min="1793" max="1793" width="3.4609375" bestFit="1" customWidth="1"/>
    <col min="1794" max="1794" width="3.4609375" customWidth="1"/>
    <col min="1795" max="1795" width="13.3046875" customWidth="1"/>
    <col min="1796" max="1796" width="2.765625" customWidth="1"/>
    <col min="1797" max="1797" width="15.3046875" customWidth="1"/>
    <col min="1798" max="1798" width="3" customWidth="1"/>
    <col min="1799" max="1799" width="11.84375" bestFit="1" customWidth="1"/>
    <col min="1800" max="1800" width="3.07421875" customWidth="1"/>
    <col min="1801" max="1801" width="13.53515625" bestFit="1" customWidth="1"/>
    <col min="1802" max="1803" width="9.3046875" customWidth="1"/>
    <col min="2049" max="2049" width="3.4609375" bestFit="1" customWidth="1"/>
    <col min="2050" max="2050" width="3.4609375" customWidth="1"/>
    <col min="2051" max="2051" width="13.3046875" customWidth="1"/>
    <col min="2052" max="2052" width="2.765625" customWidth="1"/>
    <col min="2053" max="2053" width="15.3046875" customWidth="1"/>
    <col min="2054" max="2054" width="3" customWidth="1"/>
    <col min="2055" max="2055" width="11.84375" bestFit="1" customWidth="1"/>
    <col min="2056" max="2056" width="3.07421875" customWidth="1"/>
    <col min="2057" max="2057" width="13.53515625" bestFit="1" customWidth="1"/>
    <col min="2058" max="2059" width="9.3046875" customWidth="1"/>
    <col min="2305" max="2305" width="3.4609375" bestFit="1" customWidth="1"/>
    <col min="2306" max="2306" width="3.4609375" customWidth="1"/>
    <col min="2307" max="2307" width="13.3046875" customWidth="1"/>
    <col min="2308" max="2308" width="2.765625" customWidth="1"/>
    <col min="2309" max="2309" width="15.3046875" customWidth="1"/>
    <col min="2310" max="2310" width="3" customWidth="1"/>
    <col min="2311" max="2311" width="11.84375" bestFit="1" customWidth="1"/>
    <col min="2312" max="2312" width="3.07421875" customWidth="1"/>
    <col min="2313" max="2313" width="13.53515625" bestFit="1" customWidth="1"/>
    <col min="2314" max="2315" width="9.3046875" customWidth="1"/>
    <col min="2561" max="2561" width="3.4609375" bestFit="1" customWidth="1"/>
    <col min="2562" max="2562" width="3.4609375" customWidth="1"/>
    <col min="2563" max="2563" width="13.3046875" customWidth="1"/>
    <col min="2564" max="2564" width="2.765625" customWidth="1"/>
    <col min="2565" max="2565" width="15.3046875" customWidth="1"/>
    <col min="2566" max="2566" width="3" customWidth="1"/>
    <col min="2567" max="2567" width="11.84375" bestFit="1" customWidth="1"/>
    <col min="2568" max="2568" width="3.07421875" customWidth="1"/>
    <col min="2569" max="2569" width="13.53515625" bestFit="1" customWidth="1"/>
    <col min="2570" max="2571" width="9.3046875" customWidth="1"/>
    <col min="2817" max="2817" width="3.4609375" bestFit="1" customWidth="1"/>
    <col min="2818" max="2818" width="3.4609375" customWidth="1"/>
    <col min="2819" max="2819" width="13.3046875" customWidth="1"/>
    <col min="2820" max="2820" width="2.765625" customWidth="1"/>
    <col min="2821" max="2821" width="15.3046875" customWidth="1"/>
    <col min="2822" max="2822" width="3" customWidth="1"/>
    <col min="2823" max="2823" width="11.84375" bestFit="1" customWidth="1"/>
    <col min="2824" max="2824" width="3.07421875" customWidth="1"/>
    <col min="2825" max="2825" width="13.53515625" bestFit="1" customWidth="1"/>
    <col min="2826" max="2827" width="9.3046875" customWidth="1"/>
    <col min="3073" max="3073" width="3.4609375" bestFit="1" customWidth="1"/>
    <col min="3074" max="3074" width="3.4609375" customWidth="1"/>
    <col min="3075" max="3075" width="13.3046875" customWidth="1"/>
    <col min="3076" max="3076" width="2.765625" customWidth="1"/>
    <col min="3077" max="3077" width="15.3046875" customWidth="1"/>
    <col min="3078" max="3078" width="3" customWidth="1"/>
    <col min="3079" max="3079" width="11.84375" bestFit="1" customWidth="1"/>
    <col min="3080" max="3080" width="3.07421875" customWidth="1"/>
    <col min="3081" max="3081" width="13.53515625" bestFit="1" customWidth="1"/>
    <col min="3082" max="3083" width="9.3046875" customWidth="1"/>
    <col min="3329" max="3329" width="3.4609375" bestFit="1" customWidth="1"/>
    <col min="3330" max="3330" width="3.4609375" customWidth="1"/>
    <col min="3331" max="3331" width="13.3046875" customWidth="1"/>
    <col min="3332" max="3332" width="2.765625" customWidth="1"/>
    <col min="3333" max="3333" width="15.3046875" customWidth="1"/>
    <col min="3334" max="3334" width="3" customWidth="1"/>
    <col min="3335" max="3335" width="11.84375" bestFit="1" customWidth="1"/>
    <col min="3336" max="3336" width="3.07421875" customWidth="1"/>
    <col min="3337" max="3337" width="13.53515625" bestFit="1" customWidth="1"/>
    <col min="3338" max="3339" width="9.3046875" customWidth="1"/>
    <col min="3585" max="3585" width="3.4609375" bestFit="1" customWidth="1"/>
    <col min="3586" max="3586" width="3.4609375" customWidth="1"/>
    <col min="3587" max="3587" width="13.3046875" customWidth="1"/>
    <col min="3588" max="3588" width="2.765625" customWidth="1"/>
    <col min="3589" max="3589" width="15.3046875" customWidth="1"/>
    <col min="3590" max="3590" width="3" customWidth="1"/>
    <col min="3591" max="3591" width="11.84375" bestFit="1" customWidth="1"/>
    <col min="3592" max="3592" width="3.07421875" customWidth="1"/>
    <col min="3593" max="3593" width="13.53515625" bestFit="1" customWidth="1"/>
    <col min="3594" max="3595" width="9.3046875" customWidth="1"/>
    <col min="3841" max="3841" width="3.4609375" bestFit="1" customWidth="1"/>
    <col min="3842" max="3842" width="3.4609375" customWidth="1"/>
    <col min="3843" max="3843" width="13.3046875" customWidth="1"/>
    <col min="3844" max="3844" width="2.765625" customWidth="1"/>
    <col min="3845" max="3845" width="15.3046875" customWidth="1"/>
    <col min="3846" max="3846" width="3" customWidth="1"/>
    <col min="3847" max="3847" width="11.84375" bestFit="1" customWidth="1"/>
    <col min="3848" max="3848" width="3.07421875" customWidth="1"/>
    <col min="3849" max="3849" width="13.53515625" bestFit="1" customWidth="1"/>
    <col min="3850" max="3851" width="9.3046875" customWidth="1"/>
    <col min="4097" max="4097" width="3.4609375" bestFit="1" customWidth="1"/>
    <col min="4098" max="4098" width="3.4609375" customWidth="1"/>
    <col min="4099" max="4099" width="13.3046875" customWidth="1"/>
    <col min="4100" max="4100" width="2.765625" customWidth="1"/>
    <col min="4101" max="4101" width="15.3046875" customWidth="1"/>
    <col min="4102" max="4102" width="3" customWidth="1"/>
    <col min="4103" max="4103" width="11.84375" bestFit="1" customWidth="1"/>
    <col min="4104" max="4104" width="3.07421875" customWidth="1"/>
    <col min="4105" max="4105" width="13.53515625" bestFit="1" customWidth="1"/>
    <col min="4106" max="4107" width="9.3046875" customWidth="1"/>
    <col min="4353" max="4353" width="3.4609375" bestFit="1" customWidth="1"/>
    <col min="4354" max="4354" width="3.4609375" customWidth="1"/>
    <col min="4355" max="4355" width="13.3046875" customWidth="1"/>
    <col min="4356" max="4356" width="2.765625" customWidth="1"/>
    <col min="4357" max="4357" width="15.3046875" customWidth="1"/>
    <col min="4358" max="4358" width="3" customWidth="1"/>
    <col min="4359" max="4359" width="11.84375" bestFit="1" customWidth="1"/>
    <col min="4360" max="4360" width="3.07421875" customWidth="1"/>
    <col min="4361" max="4361" width="13.53515625" bestFit="1" customWidth="1"/>
    <col min="4362" max="4363" width="9.3046875" customWidth="1"/>
    <col min="4609" max="4609" width="3.4609375" bestFit="1" customWidth="1"/>
    <col min="4610" max="4610" width="3.4609375" customWidth="1"/>
    <col min="4611" max="4611" width="13.3046875" customWidth="1"/>
    <col min="4612" max="4612" width="2.765625" customWidth="1"/>
    <col min="4613" max="4613" width="15.3046875" customWidth="1"/>
    <col min="4614" max="4614" width="3" customWidth="1"/>
    <col min="4615" max="4615" width="11.84375" bestFit="1" customWidth="1"/>
    <col min="4616" max="4616" width="3.07421875" customWidth="1"/>
    <col min="4617" max="4617" width="13.53515625" bestFit="1" customWidth="1"/>
    <col min="4618" max="4619" width="9.3046875" customWidth="1"/>
    <col min="4865" max="4865" width="3.4609375" bestFit="1" customWidth="1"/>
    <col min="4866" max="4866" width="3.4609375" customWidth="1"/>
    <col min="4867" max="4867" width="13.3046875" customWidth="1"/>
    <col min="4868" max="4868" width="2.765625" customWidth="1"/>
    <col min="4869" max="4869" width="15.3046875" customWidth="1"/>
    <col min="4870" max="4870" width="3" customWidth="1"/>
    <col min="4871" max="4871" width="11.84375" bestFit="1" customWidth="1"/>
    <col min="4872" max="4872" width="3.07421875" customWidth="1"/>
    <col min="4873" max="4873" width="13.53515625" bestFit="1" customWidth="1"/>
    <col min="4874" max="4875" width="9.3046875" customWidth="1"/>
    <col min="5121" max="5121" width="3.4609375" bestFit="1" customWidth="1"/>
    <col min="5122" max="5122" width="3.4609375" customWidth="1"/>
    <col min="5123" max="5123" width="13.3046875" customWidth="1"/>
    <col min="5124" max="5124" width="2.765625" customWidth="1"/>
    <col min="5125" max="5125" width="15.3046875" customWidth="1"/>
    <col min="5126" max="5126" width="3" customWidth="1"/>
    <col min="5127" max="5127" width="11.84375" bestFit="1" customWidth="1"/>
    <col min="5128" max="5128" width="3.07421875" customWidth="1"/>
    <col min="5129" max="5129" width="13.53515625" bestFit="1" customWidth="1"/>
    <col min="5130" max="5131" width="9.3046875" customWidth="1"/>
    <col min="5377" max="5377" width="3.4609375" bestFit="1" customWidth="1"/>
    <col min="5378" max="5378" width="3.4609375" customWidth="1"/>
    <col min="5379" max="5379" width="13.3046875" customWidth="1"/>
    <col min="5380" max="5380" width="2.765625" customWidth="1"/>
    <col min="5381" max="5381" width="15.3046875" customWidth="1"/>
    <col min="5382" max="5382" width="3" customWidth="1"/>
    <col min="5383" max="5383" width="11.84375" bestFit="1" customWidth="1"/>
    <col min="5384" max="5384" width="3.07421875" customWidth="1"/>
    <col min="5385" max="5385" width="13.53515625" bestFit="1" customWidth="1"/>
    <col min="5386" max="5387" width="9.3046875" customWidth="1"/>
    <col min="5633" max="5633" width="3.4609375" bestFit="1" customWidth="1"/>
    <col min="5634" max="5634" width="3.4609375" customWidth="1"/>
    <col min="5635" max="5635" width="13.3046875" customWidth="1"/>
    <col min="5636" max="5636" width="2.765625" customWidth="1"/>
    <col min="5637" max="5637" width="15.3046875" customWidth="1"/>
    <col min="5638" max="5638" width="3" customWidth="1"/>
    <col min="5639" max="5639" width="11.84375" bestFit="1" customWidth="1"/>
    <col min="5640" max="5640" width="3.07421875" customWidth="1"/>
    <col min="5641" max="5641" width="13.53515625" bestFit="1" customWidth="1"/>
    <col min="5642" max="5643" width="9.3046875" customWidth="1"/>
    <col min="5889" max="5889" width="3.4609375" bestFit="1" customWidth="1"/>
    <col min="5890" max="5890" width="3.4609375" customWidth="1"/>
    <col min="5891" max="5891" width="13.3046875" customWidth="1"/>
    <col min="5892" max="5892" width="2.765625" customWidth="1"/>
    <col min="5893" max="5893" width="15.3046875" customWidth="1"/>
    <col min="5894" max="5894" width="3" customWidth="1"/>
    <col min="5895" max="5895" width="11.84375" bestFit="1" customWidth="1"/>
    <col min="5896" max="5896" width="3.07421875" customWidth="1"/>
    <col min="5897" max="5897" width="13.53515625" bestFit="1" customWidth="1"/>
    <col min="5898" max="5899" width="9.3046875" customWidth="1"/>
    <col min="6145" max="6145" width="3.4609375" bestFit="1" customWidth="1"/>
    <col min="6146" max="6146" width="3.4609375" customWidth="1"/>
    <col min="6147" max="6147" width="13.3046875" customWidth="1"/>
    <col min="6148" max="6148" width="2.765625" customWidth="1"/>
    <col min="6149" max="6149" width="15.3046875" customWidth="1"/>
    <col min="6150" max="6150" width="3" customWidth="1"/>
    <col min="6151" max="6151" width="11.84375" bestFit="1" customWidth="1"/>
    <col min="6152" max="6152" width="3.07421875" customWidth="1"/>
    <col min="6153" max="6153" width="13.53515625" bestFit="1" customWidth="1"/>
    <col min="6154" max="6155" width="9.3046875" customWidth="1"/>
    <col min="6401" max="6401" width="3.4609375" bestFit="1" customWidth="1"/>
    <col min="6402" max="6402" width="3.4609375" customWidth="1"/>
    <col min="6403" max="6403" width="13.3046875" customWidth="1"/>
    <col min="6404" max="6404" width="2.765625" customWidth="1"/>
    <col min="6405" max="6405" width="15.3046875" customWidth="1"/>
    <col min="6406" max="6406" width="3" customWidth="1"/>
    <col min="6407" max="6407" width="11.84375" bestFit="1" customWidth="1"/>
    <col min="6408" max="6408" width="3.07421875" customWidth="1"/>
    <col min="6409" max="6409" width="13.53515625" bestFit="1" customWidth="1"/>
    <col min="6410" max="6411" width="9.3046875" customWidth="1"/>
    <col min="6657" max="6657" width="3.4609375" bestFit="1" customWidth="1"/>
    <col min="6658" max="6658" width="3.4609375" customWidth="1"/>
    <col min="6659" max="6659" width="13.3046875" customWidth="1"/>
    <col min="6660" max="6660" width="2.765625" customWidth="1"/>
    <col min="6661" max="6661" width="15.3046875" customWidth="1"/>
    <col min="6662" max="6662" width="3" customWidth="1"/>
    <col min="6663" max="6663" width="11.84375" bestFit="1" customWidth="1"/>
    <col min="6664" max="6664" width="3.07421875" customWidth="1"/>
    <col min="6665" max="6665" width="13.53515625" bestFit="1" customWidth="1"/>
    <col min="6666" max="6667" width="9.3046875" customWidth="1"/>
    <col min="6913" max="6913" width="3.4609375" bestFit="1" customWidth="1"/>
    <col min="6914" max="6914" width="3.4609375" customWidth="1"/>
    <col min="6915" max="6915" width="13.3046875" customWidth="1"/>
    <col min="6916" max="6916" width="2.765625" customWidth="1"/>
    <col min="6917" max="6917" width="15.3046875" customWidth="1"/>
    <col min="6918" max="6918" width="3" customWidth="1"/>
    <col min="6919" max="6919" width="11.84375" bestFit="1" customWidth="1"/>
    <col min="6920" max="6920" width="3.07421875" customWidth="1"/>
    <col min="6921" max="6921" width="13.53515625" bestFit="1" customWidth="1"/>
    <col min="6922" max="6923" width="9.3046875" customWidth="1"/>
    <col min="7169" max="7169" width="3.4609375" bestFit="1" customWidth="1"/>
    <col min="7170" max="7170" width="3.4609375" customWidth="1"/>
    <col min="7171" max="7171" width="13.3046875" customWidth="1"/>
    <col min="7172" max="7172" width="2.765625" customWidth="1"/>
    <col min="7173" max="7173" width="15.3046875" customWidth="1"/>
    <col min="7174" max="7174" width="3" customWidth="1"/>
    <col min="7175" max="7175" width="11.84375" bestFit="1" customWidth="1"/>
    <col min="7176" max="7176" width="3.07421875" customWidth="1"/>
    <col min="7177" max="7177" width="13.53515625" bestFit="1" customWidth="1"/>
    <col min="7178" max="7179" width="9.3046875" customWidth="1"/>
    <col min="7425" max="7425" width="3.4609375" bestFit="1" customWidth="1"/>
    <col min="7426" max="7426" width="3.4609375" customWidth="1"/>
    <col min="7427" max="7427" width="13.3046875" customWidth="1"/>
    <col min="7428" max="7428" width="2.765625" customWidth="1"/>
    <col min="7429" max="7429" width="15.3046875" customWidth="1"/>
    <col min="7430" max="7430" width="3" customWidth="1"/>
    <col min="7431" max="7431" width="11.84375" bestFit="1" customWidth="1"/>
    <col min="7432" max="7432" width="3.07421875" customWidth="1"/>
    <col min="7433" max="7433" width="13.53515625" bestFit="1" customWidth="1"/>
    <col min="7434" max="7435" width="9.3046875" customWidth="1"/>
    <col min="7681" max="7681" width="3.4609375" bestFit="1" customWidth="1"/>
    <col min="7682" max="7682" width="3.4609375" customWidth="1"/>
    <col min="7683" max="7683" width="13.3046875" customWidth="1"/>
    <col min="7684" max="7684" width="2.765625" customWidth="1"/>
    <col min="7685" max="7685" width="15.3046875" customWidth="1"/>
    <col min="7686" max="7686" width="3" customWidth="1"/>
    <col min="7687" max="7687" width="11.84375" bestFit="1" customWidth="1"/>
    <col min="7688" max="7688" width="3.07421875" customWidth="1"/>
    <col min="7689" max="7689" width="13.53515625" bestFit="1" customWidth="1"/>
    <col min="7690" max="7691" width="9.3046875" customWidth="1"/>
    <col min="7937" max="7937" width="3.4609375" bestFit="1" customWidth="1"/>
    <col min="7938" max="7938" width="3.4609375" customWidth="1"/>
    <col min="7939" max="7939" width="13.3046875" customWidth="1"/>
    <col min="7940" max="7940" width="2.765625" customWidth="1"/>
    <col min="7941" max="7941" width="15.3046875" customWidth="1"/>
    <col min="7942" max="7942" width="3" customWidth="1"/>
    <col min="7943" max="7943" width="11.84375" bestFit="1" customWidth="1"/>
    <col min="7944" max="7944" width="3.07421875" customWidth="1"/>
    <col min="7945" max="7945" width="13.53515625" bestFit="1" customWidth="1"/>
    <col min="7946" max="7947" width="9.3046875" customWidth="1"/>
    <col min="8193" max="8193" width="3.4609375" bestFit="1" customWidth="1"/>
    <col min="8194" max="8194" width="3.4609375" customWidth="1"/>
    <col min="8195" max="8195" width="13.3046875" customWidth="1"/>
    <col min="8196" max="8196" width="2.765625" customWidth="1"/>
    <col min="8197" max="8197" width="15.3046875" customWidth="1"/>
    <col min="8198" max="8198" width="3" customWidth="1"/>
    <col min="8199" max="8199" width="11.84375" bestFit="1" customWidth="1"/>
    <col min="8200" max="8200" width="3.07421875" customWidth="1"/>
    <col min="8201" max="8201" width="13.53515625" bestFit="1" customWidth="1"/>
    <col min="8202" max="8203" width="9.3046875" customWidth="1"/>
    <col min="8449" max="8449" width="3.4609375" bestFit="1" customWidth="1"/>
    <col min="8450" max="8450" width="3.4609375" customWidth="1"/>
    <col min="8451" max="8451" width="13.3046875" customWidth="1"/>
    <col min="8452" max="8452" width="2.765625" customWidth="1"/>
    <col min="8453" max="8453" width="15.3046875" customWidth="1"/>
    <col min="8454" max="8454" width="3" customWidth="1"/>
    <col min="8455" max="8455" width="11.84375" bestFit="1" customWidth="1"/>
    <col min="8456" max="8456" width="3.07421875" customWidth="1"/>
    <col min="8457" max="8457" width="13.53515625" bestFit="1" customWidth="1"/>
    <col min="8458" max="8459" width="9.3046875" customWidth="1"/>
    <col min="8705" max="8705" width="3.4609375" bestFit="1" customWidth="1"/>
    <col min="8706" max="8706" width="3.4609375" customWidth="1"/>
    <col min="8707" max="8707" width="13.3046875" customWidth="1"/>
    <col min="8708" max="8708" width="2.765625" customWidth="1"/>
    <col min="8709" max="8709" width="15.3046875" customWidth="1"/>
    <col min="8710" max="8710" width="3" customWidth="1"/>
    <col min="8711" max="8711" width="11.84375" bestFit="1" customWidth="1"/>
    <col min="8712" max="8712" width="3.07421875" customWidth="1"/>
    <col min="8713" max="8713" width="13.53515625" bestFit="1" customWidth="1"/>
    <col min="8714" max="8715" width="9.3046875" customWidth="1"/>
    <col min="8961" max="8961" width="3.4609375" bestFit="1" customWidth="1"/>
    <col min="8962" max="8962" width="3.4609375" customWidth="1"/>
    <col min="8963" max="8963" width="13.3046875" customWidth="1"/>
    <col min="8964" max="8964" width="2.765625" customWidth="1"/>
    <col min="8965" max="8965" width="15.3046875" customWidth="1"/>
    <col min="8966" max="8966" width="3" customWidth="1"/>
    <col min="8967" max="8967" width="11.84375" bestFit="1" customWidth="1"/>
    <col min="8968" max="8968" width="3.07421875" customWidth="1"/>
    <col min="8969" max="8969" width="13.53515625" bestFit="1" customWidth="1"/>
    <col min="8970" max="8971" width="9.3046875" customWidth="1"/>
    <col min="9217" max="9217" width="3.4609375" bestFit="1" customWidth="1"/>
    <col min="9218" max="9218" width="3.4609375" customWidth="1"/>
    <col min="9219" max="9219" width="13.3046875" customWidth="1"/>
    <col min="9220" max="9220" width="2.765625" customWidth="1"/>
    <col min="9221" max="9221" width="15.3046875" customWidth="1"/>
    <col min="9222" max="9222" width="3" customWidth="1"/>
    <col min="9223" max="9223" width="11.84375" bestFit="1" customWidth="1"/>
    <col min="9224" max="9224" width="3.07421875" customWidth="1"/>
    <col min="9225" max="9225" width="13.53515625" bestFit="1" customWidth="1"/>
    <col min="9226" max="9227" width="9.3046875" customWidth="1"/>
    <col min="9473" max="9473" width="3.4609375" bestFit="1" customWidth="1"/>
    <col min="9474" max="9474" width="3.4609375" customWidth="1"/>
    <col min="9475" max="9475" width="13.3046875" customWidth="1"/>
    <col min="9476" max="9476" width="2.765625" customWidth="1"/>
    <col min="9477" max="9477" width="15.3046875" customWidth="1"/>
    <col min="9478" max="9478" width="3" customWidth="1"/>
    <col min="9479" max="9479" width="11.84375" bestFit="1" customWidth="1"/>
    <col min="9480" max="9480" width="3.07421875" customWidth="1"/>
    <col min="9481" max="9481" width="13.53515625" bestFit="1" customWidth="1"/>
    <col min="9482" max="9483" width="9.3046875" customWidth="1"/>
    <col min="9729" max="9729" width="3.4609375" bestFit="1" customWidth="1"/>
    <col min="9730" max="9730" width="3.4609375" customWidth="1"/>
    <col min="9731" max="9731" width="13.3046875" customWidth="1"/>
    <col min="9732" max="9732" width="2.765625" customWidth="1"/>
    <col min="9733" max="9733" width="15.3046875" customWidth="1"/>
    <col min="9734" max="9734" width="3" customWidth="1"/>
    <col min="9735" max="9735" width="11.84375" bestFit="1" customWidth="1"/>
    <col min="9736" max="9736" width="3.07421875" customWidth="1"/>
    <col min="9737" max="9737" width="13.53515625" bestFit="1" customWidth="1"/>
    <col min="9738" max="9739" width="9.3046875" customWidth="1"/>
    <col min="9985" max="9985" width="3.4609375" bestFit="1" customWidth="1"/>
    <col min="9986" max="9986" width="3.4609375" customWidth="1"/>
    <col min="9987" max="9987" width="13.3046875" customWidth="1"/>
    <col min="9988" max="9988" width="2.765625" customWidth="1"/>
    <col min="9989" max="9989" width="15.3046875" customWidth="1"/>
    <col min="9990" max="9990" width="3" customWidth="1"/>
    <col min="9991" max="9991" width="11.84375" bestFit="1" customWidth="1"/>
    <col min="9992" max="9992" width="3.07421875" customWidth="1"/>
    <col min="9993" max="9993" width="13.53515625" bestFit="1" customWidth="1"/>
    <col min="9994" max="9995" width="9.3046875" customWidth="1"/>
    <col min="10241" max="10241" width="3.4609375" bestFit="1" customWidth="1"/>
    <col min="10242" max="10242" width="3.4609375" customWidth="1"/>
    <col min="10243" max="10243" width="13.3046875" customWidth="1"/>
    <col min="10244" max="10244" width="2.765625" customWidth="1"/>
    <col min="10245" max="10245" width="15.3046875" customWidth="1"/>
    <col min="10246" max="10246" width="3" customWidth="1"/>
    <col min="10247" max="10247" width="11.84375" bestFit="1" customWidth="1"/>
    <col min="10248" max="10248" width="3.07421875" customWidth="1"/>
    <col min="10249" max="10249" width="13.53515625" bestFit="1" customWidth="1"/>
    <col min="10250" max="10251" width="9.3046875" customWidth="1"/>
    <col min="10497" max="10497" width="3.4609375" bestFit="1" customWidth="1"/>
    <col min="10498" max="10498" width="3.4609375" customWidth="1"/>
    <col min="10499" max="10499" width="13.3046875" customWidth="1"/>
    <col min="10500" max="10500" width="2.765625" customWidth="1"/>
    <col min="10501" max="10501" width="15.3046875" customWidth="1"/>
    <col min="10502" max="10502" width="3" customWidth="1"/>
    <col min="10503" max="10503" width="11.84375" bestFit="1" customWidth="1"/>
    <col min="10504" max="10504" width="3.07421875" customWidth="1"/>
    <col min="10505" max="10505" width="13.53515625" bestFit="1" customWidth="1"/>
    <col min="10506" max="10507" width="9.3046875" customWidth="1"/>
    <col min="10753" max="10753" width="3.4609375" bestFit="1" customWidth="1"/>
    <col min="10754" max="10754" width="3.4609375" customWidth="1"/>
    <col min="10755" max="10755" width="13.3046875" customWidth="1"/>
    <col min="10756" max="10756" width="2.765625" customWidth="1"/>
    <col min="10757" max="10757" width="15.3046875" customWidth="1"/>
    <col min="10758" max="10758" width="3" customWidth="1"/>
    <col min="10759" max="10759" width="11.84375" bestFit="1" customWidth="1"/>
    <col min="10760" max="10760" width="3.07421875" customWidth="1"/>
    <col min="10761" max="10761" width="13.53515625" bestFit="1" customWidth="1"/>
    <col min="10762" max="10763" width="9.3046875" customWidth="1"/>
    <col min="11009" max="11009" width="3.4609375" bestFit="1" customWidth="1"/>
    <col min="11010" max="11010" width="3.4609375" customWidth="1"/>
    <col min="11011" max="11011" width="13.3046875" customWidth="1"/>
    <col min="11012" max="11012" width="2.765625" customWidth="1"/>
    <col min="11013" max="11013" width="15.3046875" customWidth="1"/>
    <col min="11014" max="11014" width="3" customWidth="1"/>
    <col min="11015" max="11015" width="11.84375" bestFit="1" customWidth="1"/>
    <col min="11016" max="11016" width="3.07421875" customWidth="1"/>
    <col min="11017" max="11017" width="13.53515625" bestFit="1" customWidth="1"/>
    <col min="11018" max="11019" width="9.3046875" customWidth="1"/>
    <col min="11265" max="11265" width="3.4609375" bestFit="1" customWidth="1"/>
    <col min="11266" max="11266" width="3.4609375" customWidth="1"/>
    <col min="11267" max="11267" width="13.3046875" customWidth="1"/>
    <col min="11268" max="11268" width="2.765625" customWidth="1"/>
    <col min="11269" max="11269" width="15.3046875" customWidth="1"/>
    <col min="11270" max="11270" width="3" customWidth="1"/>
    <col min="11271" max="11271" width="11.84375" bestFit="1" customWidth="1"/>
    <col min="11272" max="11272" width="3.07421875" customWidth="1"/>
    <col min="11273" max="11273" width="13.53515625" bestFit="1" customWidth="1"/>
    <col min="11274" max="11275" width="9.3046875" customWidth="1"/>
    <col min="11521" max="11521" width="3.4609375" bestFit="1" customWidth="1"/>
    <col min="11522" max="11522" width="3.4609375" customWidth="1"/>
    <col min="11523" max="11523" width="13.3046875" customWidth="1"/>
    <col min="11524" max="11524" width="2.765625" customWidth="1"/>
    <col min="11525" max="11525" width="15.3046875" customWidth="1"/>
    <col min="11526" max="11526" width="3" customWidth="1"/>
    <col min="11527" max="11527" width="11.84375" bestFit="1" customWidth="1"/>
    <col min="11528" max="11528" width="3.07421875" customWidth="1"/>
    <col min="11529" max="11529" width="13.53515625" bestFit="1" customWidth="1"/>
    <col min="11530" max="11531" width="9.3046875" customWidth="1"/>
    <col min="11777" max="11777" width="3.4609375" bestFit="1" customWidth="1"/>
    <col min="11778" max="11778" width="3.4609375" customWidth="1"/>
    <col min="11779" max="11779" width="13.3046875" customWidth="1"/>
    <col min="11780" max="11780" width="2.765625" customWidth="1"/>
    <col min="11781" max="11781" width="15.3046875" customWidth="1"/>
    <col min="11782" max="11782" width="3" customWidth="1"/>
    <col min="11783" max="11783" width="11.84375" bestFit="1" customWidth="1"/>
    <col min="11784" max="11784" width="3.07421875" customWidth="1"/>
    <col min="11785" max="11785" width="13.53515625" bestFit="1" customWidth="1"/>
    <col min="11786" max="11787" width="9.3046875" customWidth="1"/>
    <col min="12033" max="12033" width="3.4609375" bestFit="1" customWidth="1"/>
    <col min="12034" max="12034" width="3.4609375" customWidth="1"/>
    <col min="12035" max="12035" width="13.3046875" customWidth="1"/>
    <col min="12036" max="12036" width="2.765625" customWidth="1"/>
    <col min="12037" max="12037" width="15.3046875" customWidth="1"/>
    <col min="12038" max="12038" width="3" customWidth="1"/>
    <col min="12039" max="12039" width="11.84375" bestFit="1" customWidth="1"/>
    <col min="12040" max="12040" width="3.07421875" customWidth="1"/>
    <col min="12041" max="12041" width="13.53515625" bestFit="1" customWidth="1"/>
    <col min="12042" max="12043" width="9.3046875" customWidth="1"/>
    <col min="12289" max="12289" width="3.4609375" bestFit="1" customWidth="1"/>
    <col min="12290" max="12290" width="3.4609375" customWidth="1"/>
    <col min="12291" max="12291" width="13.3046875" customWidth="1"/>
    <col min="12292" max="12292" width="2.765625" customWidth="1"/>
    <col min="12293" max="12293" width="15.3046875" customWidth="1"/>
    <col min="12294" max="12294" width="3" customWidth="1"/>
    <col min="12295" max="12295" width="11.84375" bestFit="1" customWidth="1"/>
    <col min="12296" max="12296" width="3.07421875" customWidth="1"/>
    <col min="12297" max="12297" width="13.53515625" bestFit="1" customWidth="1"/>
    <col min="12298" max="12299" width="9.3046875" customWidth="1"/>
    <col min="12545" max="12545" width="3.4609375" bestFit="1" customWidth="1"/>
    <col min="12546" max="12546" width="3.4609375" customWidth="1"/>
    <col min="12547" max="12547" width="13.3046875" customWidth="1"/>
    <col min="12548" max="12548" width="2.765625" customWidth="1"/>
    <col min="12549" max="12549" width="15.3046875" customWidth="1"/>
    <col min="12550" max="12550" width="3" customWidth="1"/>
    <col min="12551" max="12551" width="11.84375" bestFit="1" customWidth="1"/>
    <col min="12552" max="12552" width="3.07421875" customWidth="1"/>
    <col min="12553" max="12553" width="13.53515625" bestFit="1" customWidth="1"/>
    <col min="12554" max="12555" width="9.3046875" customWidth="1"/>
    <col min="12801" max="12801" width="3.4609375" bestFit="1" customWidth="1"/>
    <col min="12802" max="12802" width="3.4609375" customWidth="1"/>
    <col min="12803" max="12803" width="13.3046875" customWidth="1"/>
    <col min="12804" max="12804" width="2.765625" customWidth="1"/>
    <col min="12805" max="12805" width="15.3046875" customWidth="1"/>
    <col min="12806" max="12806" width="3" customWidth="1"/>
    <col min="12807" max="12807" width="11.84375" bestFit="1" customWidth="1"/>
    <col min="12808" max="12808" width="3.07421875" customWidth="1"/>
    <col min="12809" max="12809" width="13.53515625" bestFit="1" customWidth="1"/>
    <col min="12810" max="12811" width="9.3046875" customWidth="1"/>
    <col min="13057" max="13057" width="3.4609375" bestFit="1" customWidth="1"/>
    <col min="13058" max="13058" width="3.4609375" customWidth="1"/>
    <col min="13059" max="13059" width="13.3046875" customWidth="1"/>
    <col min="13060" max="13060" width="2.765625" customWidth="1"/>
    <col min="13061" max="13061" width="15.3046875" customWidth="1"/>
    <col min="13062" max="13062" width="3" customWidth="1"/>
    <col min="13063" max="13063" width="11.84375" bestFit="1" customWidth="1"/>
    <col min="13064" max="13064" width="3.07421875" customWidth="1"/>
    <col min="13065" max="13065" width="13.53515625" bestFit="1" customWidth="1"/>
    <col min="13066" max="13067" width="9.3046875" customWidth="1"/>
    <col min="13313" max="13313" width="3.4609375" bestFit="1" customWidth="1"/>
    <col min="13314" max="13314" width="3.4609375" customWidth="1"/>
    <col min="13315" max="13315" width="13.3046875" customWidth="1"/>
    <col min="13316" max="13316" width="2.765625" customWidth="1"/>
    <col min="13317" max="13317" width="15.3046875" customWidth="1"/>
    <col min="13318" max="13318" width="3" customWidth="1"/>
    <col min="13319" max="13319" width="11.84375" bestFit="1" customWidth="1"/>
    <col min="13320" max="13320" width="3.07421875" customWidth="1"/>
    <col min="13321" max="13321" width="13.53515625" bestFit="1" customWidth="1"/>
    <col min="13322" max="13323" width="9.3046875" customWidth="1"/>
    <col min="13569" max="13569" width="3.4609375" bestFit="1" customWidth="1"/>
    <col min="13570" max="13570" width="3.4609375" customWidth="1"/>
    <col min="13571" max="13571" width="13.3046875" customWidth="1"/>
    <col min="13572" max="13572" width="2.765625" customWidth="1"/>
    <col min="13573" max="13573" width="15.3046875" customWidth="1"/>
    <col min="13574" max="13574" width="3" customWidth="1"/>
    <col min="13575" max="13575" width="11.84375" bestFit="1" customWidth="1"/>
    <col min="13576" max="13576" width="3.07421875" customWidth="1"/>
    <col min="13577" max="13577" width="13.53515625" bestFit="1" customWidth="1"/>
    <col min="13578" max="13579" width="9.3046875" customWidth="1"/>
    <col min="13825" max="13825" width="3.4609375" bestFit="1" customWidth="1"/>
    <col min="13826" max="13826" width="3.4609375" customWidth="1"/>
    <col min="13827" max="13827" width="13.3046875" customWidth="1"/>
    <col min="13828" max="13828" width="2.765625" customWidth="1"/>
    <col min="13829" max="13829" width="15.3046875" customWidth="1"/>
    <col min="13830" max="13830" width="3" customWidth="1"/>
    <col min="13831" max="13831" width="11.84375" bestFit="1" customWidth="1"/>
    <col min="13832" max="13832" width="3.07421875" customWidth="1"/>
    <col min="13833" max="13833" width="13.53515625" bestFit="1" customWidth="1"/>
    <col min="13834" max="13835" width="9.3046875" customWidth="1"/>
    <col min="14081" max="14081" width="3.4609375" bestFit="1" customWidth="1"/>
    <col min="14082" max="14082" width="3.4609375" customWidth="1"/>
    <col min="14083" max="14083" width="13.3046875" customWidth="1"/>
    <col min="14084" max="14084" width="2.765625" customWidth="1"/>
    <col min="14085" max="14085" width="15.3046875" customWidth="1"/>
    <col min="14086" max="14086" width="3" customWidth="1"/>
    <col min="14087" max="14087" width="11.84375" bestFit="1" customWidth="1"/>
    <col min="14088" max="14088" width="3.07421875" customWidth="1"/>
    <col min="14089" max="14089" width="13.53515625" bestFit="1" customWidth="1"/>
    <col min="14090" max="14091" width="9.3046875" customWidth="1"/>
    <col min="14337" max="14337" width="3.4609375" bestFit="1" customWidth="1"/>
    <col min="14338" max="14338" width="3.4609375" customWidth="1"/>
    <col min="14339" max="14339" width="13.3046875" customWidth="1"/>
    <col min="14340" max="14340" width="2.765625" customWidth="1"/>
    <col min="14341" max="14341" width="15.3046875" customWidth="1"/>
    <col min="14342" max="14342" width="3" customWidth="1"/>
    <col min="14343" max="14343" width="11.84375" bestFit="1" customWidth="1"/>
    <col min="14344" max="14344" width="3.07421875" customWidth="1"/>
    <col min="14345" max="14345" width="13.53515625" bestFit="1" customWidth="1"/>
    <col min="14346" max="14347" width="9.3046875" customWidth="1"/>
    <col min="14593" max="14593" width="3.4609375" bestFit="1" customWidth="1"/>
    <col min="14594" max="14594" width="3.4609375" customWidth="1"/>
    <col min="14595" max="14595" width="13.3046875" customWidth="1"/>
    <col min="14596" max="14596" width="2.765625" customWidth="1"/>
    <col min="14597" max="14597" width="15.3046875" customWidth="1"/>
    <col min="14598" max="14598" width="3" customWidth="1"/>
    <col min="14599" max="14599" width="11.84375" bestFit="1" customWidth="1"/>
    <col min="14600" max="14600" width="3.07421875" customWidth="1"/>
    <col min="14601" max="14601" width="13.53515625" bestFit="1" customWidth="1"/>
    <col min="14602" max="14603" width="9.3046875" customWidth="1"/>
    <col min="14849" max="14849" width="3.4609375" bestFit="1" customWidth="1"/>
    <col min="14850" max="14850" width="3.4609375" customWidth="1"/>
    <col min="14851" max="14851" width="13.3046875" customWidth="1"/>
    <col min="14852" max="14852" width="2.765625" customWidth="1"/>
    <col min="14853" max="14853" width="15.3046875" customWidth="1"/>
    <col min="14854" max="14854" width="3" customWidth="1"/>
    <col min="14855" max="14855" width="11.84375" bestFit="1" customWidth="1"/>
    <col min="14856" max="14856" width="3.07421875" customWidth="1"/>
    <col min="14857" max="14857" width="13.53515625" bestFit="1" customWidth="1"/>
    <col min="14858" max="14859" width="9.3046875" customWidth="1"/>
    <col min="15105" max="15105" width="3.4609375" bestFit="1" customWidth="1"/>
    <col min="15106" max="15106" width="3.4609375" customWidth="1"/>
    <col min="15107" max="15107" width="13.3046875" customWidth="1"/>
    <col min="15108" max="15108" width="2.765625" customWidth="1"/>
    <col min="15109" max="15109" width="15.3046875" customWidth="1"/>
    <col min="15110" max="15110" width="3" customWidth="1"/>
    <col min="15111" max="15111" width="11.84375" bestFit="1" customWidth="1"/>
    <col min="15112" max="15112" width="3.07421875" customWidth="1"/>
    <col min="15113" max="15113" width="13.53515625" bestFit="1" customWidth="1"/>
    <col min="15114" max="15115" width="9.3046875" customWidth="1"/>
    <col min="15361" max="15361" width="3.4609375" bestFit="1" customWidth="1"/>
    <col min="15362" max="15362" width="3.4609375" customWidth="1"/>
    <col min="15363" max="15363" width="13.3046875" customWidth="1"/>
    <col min="15364" max="15364" width="2.765625" customWidth="1"/>
    <col min="15365" max="15365" width="15.3046875" customWidth="1"/>
    <col min="15366" max="15366" width="3" customWidth="1"/>
    <col min="15367" max="15367" width="11.84375" bestFit="1" customWidth="1"/>
    <col min="15368" max="15368" width="3.07421875" customWidth="1"/>
    <col min="15369" max="15369" width="13.53515625" bestFit="1" customWidth="1"/>
    <col min="15370" max="15371" width="9.3046875" customWidth="1"/>
    <col min="15617" max="15617" width="3.4609375" bestFit="1" customWidth="1"/>
    <col min="15618" max="15618" width="3.4609375" customWidth="1"/>
    <col min="15619" max="15619" width="13.3046875" customWidth="1"/>
    <col min="15620" max="15620" width="2.765625" customWidth="1"/>
    <col min="15621" max="15621" width="15.3046875" customWidth="1"/>
    <col min="15622" max="15622" width="3" customWidth="1"/>
    <col min="15623" max="15623" width="11.84375" bestFit="1" customWidth="1"/>
    <col min="15624" max="15624" width="3.07421875" customWidth="1"/>
    <col min="15625" max="15625" width="13.53515625" bestFit="1" customWidth="1"/>
    <col min="15626" max="15627" width="9.3046875" customWidth="1"/>
    <col min="15873" max="15873" width="3.4609375" bestFit="1" customWidth="1"/>
    <col min="15874" max="15874" width="3.4609375" customWidth="1"/>
    <col min="15875" max="15875" width="13.3046875" customWidth="1"/>
    <col min="15876" max="15876" width="2.765625" customWidth="1"/>
    <col min="15877" max="15877" width="15.3046875" customWidth="1"/>
    <col min="15878" max="15878" width="3" customWidth="1"/>
    <col min="15879" max="15879" width="11.84375" bestFit="1" customWidth="1"/>
    <col min="15880" max="15880" width="3.07421875" customWidth="1"/>
    <col min="15881" max="15881" width="13.53515625" bestFit="1" customWidth="1"/>
    <col min="15882" max="15883" width="9.3046875" customWidth="1"/>
    <col min="16129" max="16129" width="3.4609375" bestFit="1" customWidth="1"/>
    <col min="16130" max="16130" width="3.4609375" customWidth="1"/>
    <col min="16131" max="16131" width="13.3046875" customWidth="1"/>
    <col min="16132" max="16132" width="2.765625" customWidth="1"/>
    <col min="16133" max="16133" width="15.3046875" customWidth="1"/>
    <col min="16134" max="16134" width="3" customWidth="1"/>
    <col min="16135" max="16135" width="11.84375" bestFit="1" customWidth="1"/>
    <col min="16136" max="16136" width="3.07421875" customWidth="1"/>
    <col min="16137" max="16137" width="13.53515625" bestFit="1" customWidth="1"/>
    <col min="16138" max="16139" width="9.3046875" customWidth="1"/>
  </cols>
  <sheetData>
    <row r="3" spans="1:12" s="47" customFormat="1" ht="15" customHeight="1">
      <c r="A3" s="197" t="s">
        <v>220</v>
      </c>
      <c r="B3" s="197"/>
      <c r="C3" s="197"/>
      <c r="D3" s="197"/>
      <c r="E3" s="197"/>
      <c r="F3" s="197"/>
      <c r="G3" s="197"/>
      <c r="H3" s="197"/>
      <c r="I3" s="197"/>
      <c r="J3" s="157"/>
      <c r="K3" s="157"/>
    </row>
    <row r="4" spans="1:12" s="47" customFormat="1" ht="15" customHeight="1">
      <c r="A4" s="197" t="s">
        <v>219</v>
      </c>
      <c r="B4" s="197"/>
      <c r="C4" s="197"/>
      <c r="D4" s="197"/>
      <c r="E4" s="197"/>
      <c r="F4" s="197"/>
      <c r="G4" s="197"/>
      <c r="H4" s="197"/>
      <c r="I4" s="197"/>
      <c r="J4" s="157"/>
      <c r="K4" s="157"/>
    </row>
    <row r="5" spans="1:12" s="47" customFormat="1" ht="15" customHeight="1">
      <c r="A5" s="197" t="s">
        <v>2</v>
      </c>
      <c r="B5" s="197"/>
      <c r="C5" s="197"/>
      <c r="D5" s="197"/>
      <c r="E5" s="197"/>
      <c r="F5" s="197"/>
      <c r="G5" s="197"/>
      <c r="H5" s="197"/>
      <c r="I5" s="197"/>
      <c r="J5" s="157"/>
      <c r="K5" s="157"/>
    </row>
    <row r="6" spans="1:12" s="47" customFormat="1">
      <c r="A6" s="127"/>
      <c r="B6" s="127"/>
      <c r="C6" s="128"/>
      <c r="D6" s="128"/>
      <c r="E6" s="128"/>
      <c r="F6" s="128"/>
      <c r="G6" s="128"/>
      <c r="H6" s="128"/>
      <c r="I6" s="128" t="s">
        <v>218</v>
      </c>
      <c r="J6" s="127"/>
      <c r="K6" s="157"/>
    </row>
    <row r="7" spans="1:12" s="47" customFormat="1">
      <c r="C7" s="128" t="s">
        <v>22</v>
      </c>
      <c r="D7" s="128"/>
      <c r="E7" s="128" t="s">
        <v>217</v>
      </c>
      <c r="F7" s="128"/>
      <c r="G7" s="7" t="s">
        <v>216</v>
      </c>
      <c r="H7" s="7"/>
      <c r="I7" s="7" t="s">
        <v>215</v>
      </c>
    </row>
    <row r="8" spans="1:12" s="47" customFormat="1" ht="12.5">
      <c r="A8" s="128" t="s">
        <v>3</v>
      </c>
      <c r="B8" s="128"/>
      <c r="C8" s="128"/>
      <c r="D8" s="128"/>
      <c r="E8" s="128" t="s">
        <v>214</v>
      </c>
      <c r="F8" s="128"/>
      <c r="G8" s="128" t="s">
        <v>213</v>
      </c>
      <c r="H8" s="128"/>
      <c r="I8" s="128" t="s">
        <v>212</v>
      </c>
    </row>
    <row r="9" spans="1:12" s="47" customFormat="1" ht="12.5">
      <c r="A9" s="9" t="s">
        <v>5</v>
      </c>
      <c r="B9" s="9"/>
      <c r="C9" s="9" t="s">
        <v>211</v>
      </c>
      <c r="D9" s="9"/>
      <c r="E9" s="156" t="s">
        <v>210</v>
      </c>
      <c r="F9" s="156"/>
      <c r="G9" s="155" t="s">
        <v>209</v>
      </c>
      <c r="H9" s="155"/>
      <c r="I9" s="154" t="s">
        <v>208</v>
      </c>
    </row>
    <row r="10" spans="1:12" s="47" customFormat="1" ht="13">
      <c r="A10" s="132"/>
      <c r="B10" s="153" t="s">
        <v>207</v>
      </c>
      <c r="D10" s="152"/>
      <c r="E10" s="151"/>
      <c r="F10" s="151"/>
      <c r="G10" s="150"/>
      <c r="H10" s="150"/>
      <c r="I10" s="149"/>
    </row>
    <row r="11" spans="1:12" s="47" customFormat="1" ht="12.5">
      <c r="A11" s="128">
        <v>1</v>
      </c>
      <c r="B11" s="128"/>
      <c r="C11" s="146">
        <v>42339</v>
      </c>
      <c r="D11" s="146"/>
      <c r="E11" s="167">
        <v>16469869.120000001</v>
      </c>
      <c r="F11" s="158"/>
      <c r="G11" s="167">
        <v>1904067.88</v>
      </c>
      <c r="H11" s="7"/>
      <c r="I11" s="7">
        <f t="shared" ref="I11:I23" si="0">E11+G11</f>
        <v>18373937</v>
      </c>
      <c r="J11" s="7"/>
      <c r="K11" s="7"/>
    </row>
    <row r="12" spans="1:12" s="47" customFormat="1" ht="12.5">
      <c r="A12" s="143">
        <f t="shared" ref="A12:A28" si="1">A11+1</f>
        <v>2</v>
      </c>
      <c r="B12" s="143"/>
      <c r="C12" s="146">
        <v>42370</v>
      </c>
      <c r="D12" s="146"/>
      <c r="E12" s="167">
        <v>16598426.969722128</v>
      </c>
      <c r="F12" s="158"/>
      <c r="G12" s="167">
        <v>1937806.29</v>
      </c>
      <c r="H12" s="7"/>
      <c r="I12" s="7">
        <f t="shared" si="0"/>
        <v>18536233.259722129</v>
      </c>
      <c r="J12" s="148"/>
      <c r="K12" s="148"/>
    </row>
    <row r="13" spans="1:12">
      <c r="A13" s="143">
        <f t="shared" si="1"/>
        <v>3</v>
      </c>
      <c r="B13" s="143"/>
      <c r="C13" s="146">
        <v>42401</v>
      </c>
      <c r="D13" s="146"/>
      <c r="E13" s="167">
        <v>16713561.146437561</v>
      </c>
      <c r="F13" s="158"/>
      <c r="G13" s="167">
        <v>1971545</v>
      </c>
      <c r="H13" s="7"/>
      <c r="I13" s="7">
        <f t="shared" si="0"/>
        <v>18685106.146437563</v>
      </c>
      <c r="J13" s="147"/>
      <c r="K13" s="147"/>
    </row>
    <row r="14" spans="1:12">
      <c r="A14" s="143">
        <f t="shared" si="1"/>
        <v>4</v>
      </c>
      <c r="B14" s="143"/>
      <c r="C14" s="146">
        <v>42430</v>
      </c>
      <c r="D14" s="146"/>
      <c r="E14" s="167">
        <v>16838078.360026028</v>
      </c>
      <c r="F14" s="158"/>
      <c r="G14" s="167">
        <v>2005283.58</v>
      </c>
      <c r="H14" s="7"/>
      <c r="I14" s="7">
        <f t="shared" si="0"/>
        <v>18843361.94002603</v>
      </c>
      <c r="J14" s="130"/>
      <c r="K14" s="130"/>
      <c r="L14" s="129"/>
    </row>
    <row r="15" spans="1:12">
      <c r="A15" s="143">
        <f t="shared" si="1"/>
        <v>5</v>
      </c>
      <c r="B15" s="143"/>
      <c r="C15" s="146">
        <v>42461</v>
      </c>
      <c r="D15" s="146"/>
      <c r="E15" s="167">
        <v>16897471.649564236</v>
      </c>
      <c r="F15" s="158"/>
      <c r="G15" s="167">
        <v>2039022.16</v>
      </c>
      <c r="H15" s="7"/>
      <c r="I15" s="7">
        <f t="shared" si="0"/>
        <v>18936493.809564237</v>
      </c>
      <c r="J15" s="130"/>
      <c r="K15" s="130"/>
      <c r="L15" s="129"/>
    </row>
    <row r="16" spans="1:12">
      <c r="A16" s="143">
        <f t="shared" si="1"/>
        <v>6</v>
      </c>
      <c r="B16" s="143"/>
      <c r="C16" s="146">
        <v>42491</v>
      </c>
      <c r="D16" s="146"/>
      <c r="E16" s="167">
        <v>17012692.844934791</v>
      </c>
      <c r="F16" s="158"/>
      <c r="G16" s="167">
        <v>2072767.7000000002</v>
      </c>
      <c r="H16" s="7"/>
      <c r="I16" s="7">
        <f t="shared" si="0"/>
        <v>19085460.544934791</v>
      </c>
      <c r="J16" s="130"/>
      <c r="K16" s="130"/>
      <c r="L16" s="129"/>
    </row>
    <row r="17" spans="1:13">
      <c r="A17" s="143">
        <f t="shared" si="1"/>
        <v>7</v>
      </c>
      <c r="B17" s="143"/>
      <c r="C17" s="146">
        <v>42522</v>
      </c>
      <c r="D17" s="146"/>
      <c r="E17" s="167">
        <v>17068307.781354431</v>
      </c>
      <c r="F17" s="158"/>
      <c r="G17" s="167">
        <v>2060357.6800000002</v>
      </c>
      <c r="H17" s="7"/>
      <c r="I17" s="7">
        <f t="shared" si="0"/>
        <v>19128665.461354431</v>
      </c>
    </row>
    <row r="18" spans="1:13">
      <c r="A18" s="143">
        <f t="shared" si="1"/>
        <v>8</v>
      </c>
      <c r="B18" s="143"/>
      <c r="C18" s="146">
        <v>42552</v>
      </c>
      <c r="D18" s="146"/>
      <c r="E18" s="167">
        <v>17200113.179293308</v>
      </c>
      <c r="F18" s="158"/>
      <c r="G18" s="167">
        <v>2093877.4100000001</v>
      </c>
      <c r="H18" s="7"/>
      <c r="I18" s="7">
        <f t="shared" si="0"/>
        <v>19293990.589293309</v>
      </c>
    </row>
    <row r="19" spans="1:13">
      <c r="A19" s="143">
        <f t="shared" si="1"/>
        <v>9</v>
      </c>
      <c r="B19" s="143"/>
      <c r="C19" s="146">
        <v>42583</v>
      </c>
      <c r="D19" s="146"/>
      <c r="E19" s="167">
        <v>17309303.913722351</v>
      </c>
      <c r="F19" s="158"/>
      <c r="G19" s="167">
        <v>2127404.5500000003</v>
      </c>
      <c r="H19" s="7"/>
      <c r="I19" s="7">
        <f t="shared" si="0"/>
        <v>19436708.463722352</v>
      </c>
    </row>
    <row r="20" spans="1:13">
      <c r="A20" s="143">
        <f t="shared" si="1"/>
        <v>10</v>
      </c>
      <c r="B20" s="143"/>
      <c r="C20" s="146">
        <v>42614</v>
      </c>
      <c r="D20" s="146"/>
      <c r="E20" s="167">
        <v>17316749.360993564</v>
      </c>
      <c r="F20" s="158"/>
      <c r="G20" s="167">
        <v>2160931.69</v>
      </c>
      <c r="H20" s="7"/>
      <c r="I20" s="7">
        <f t="shared" si="0"/>
        <v>19477681.050993565</v>
      </c>
    </row>
    <row r="21" spans="1:13">
      <c r="A21" s="143">
        <f t="shared" si="1"/>
        <v>11</v>
      </c>
      <c r="B21" s="143"/>
      <c r="C21" s="146">
        <v>42644</v>
      </c>
      <c r="D21" s="146"/>
      <c r="E21" s="167">
        <v>17436012.132215552</v>
      </c>
      <c r="F21" s="158"/>
      <c r="G21" s="167">
        <v>2194470.0699999998</v>
      </c>
      <c r="H21" s="7"/>
      <c r="I21" s="7">
        <f t="shared" si="0"/>
        <v>19630482.202215552</v>
      </c>
    </row>
    <row r="22" spans="1:13">
      <c r="A22" s="143">
        <f t="shared" si="1"/>
        <v>12</v>
      </c>
      <c r="B22" s="143"/>
      <c r="C22" s="146">
        <v>42675</v>
      </c>
      <c r="D22" s="146"/>
      <c r="E22" s="167">
        <v>17548641.038266215</v>
      </c>
      <c r="F22" s="158"/>
      <c r="G22" s="167">
        <v>2228019.6900000004</v>
      </c>
      <c r="H22" s="7"/>
      <c r="I22" s="7">
        <f t="shared" si="0"/>
        <v>19776660.728266217</v>
      </c>
    </row>
    <row r="23" spans="1:13">
      <c r="A23" s="143">
        <f t="shared" si="1"/>
        <v>13</v>
      </c>
      <c r="B23" s="143"/>
      <c r="C23" s="146">
        <v>42705</v>
      </c>
      <c r="D23" s="146"/>
      <c r="E23" s="167">
        <v>17685960.82</v>
      </c>
      <c r="F23" s="158"/>
      <c r="G23" s="167">
        <v>2261649.1800000002</v>
      </c>
      <c r="H23" s="7"/>
      <c r="I23" s="7">
        <f t="shared" si="0"/>
        <v>19947610</v>
      </c>
    </row>
    <row r="24" spans="1:13" ht="26">
      <c r="A24" s="143">
        <f t="shared" si="1"/>
        <v>14</v>
      </c>
      <c r="B24" s="143"/>
      <c r="C24" s="145" t="s">
        <v>206</v>
      </c>
      <c r="D24" s="145"/>
      <c r="E24" s="7">
        <f>AVERAGE(E11:E23)</f>
        <v>17084245.255117703</v>
      </c>
      <c r="F24" s="7"/>
      <c r="G24" s="7">
        <f>AVERAGE(G11:G23)</f>
        <v>2081323.2984615387</v>
      </c>
      <c r="H24" s="7"/>
      <c r="I24" s="7">
        <f>AVERAGE(I11:I23)</f>
        <v>19165568.553579245</v>
      </c>
    </row>
    <row r="25" spans="1:13">
      <c r="A25" s="143">
        <f t="shared" si="1"/>
        <v>15</v>
      </c>
      <c r="B25" s="143"/>
      <c r="C25" s="144"/>
      <c r="D25" s="144"/>
    </row>
    <row r="26" spans="1:13">
      <c r="A26" s="143">
        <f t="shared" si="1"/>
        <v>16</v>
      </c>
      <c r="B26" s="142" t="s">
        <v>205</v>
      </c>
      <c r="D26" s="142"/>
    </row>
    <row r="27" spans="1:13">
      <c r="A27" s="143">
        <f t="shared" si="1"/>
        <v>17</v>
      </c>
      <c r="B27" s="142" t="s">
        <v>204</v>
      </c>
      <c r="D27" s="142"/>
    </row>
    <row r="28" spans="1:13">
      <c r="A28" s="143">
        <f t="shared" si="1"/>
        <v>18</v>
      </c>
      <c r="B28" s="142" t="s">
        <v>203</v>
      </c>
      <c r="D28" s="142"/>
    </row>
    <row r="31" spans="1:13">
      <c r="A31" s="129"/>
      <c r="B31" s="129"/>
      <c r="C31" s="129"/>
      <c r="D31" s="129"/>
      <c r="E31" s="129"/>
      <c r="F31" s="129"/>
      <c r="G31" s="129"/>
      <c r="H31" s="129"/>
      <c r="I31" s="129"/>
      <c r="J31" s="129"/>
      <c r="K31" s="129"/>
      <c r="L31" s="129"/>
      <c r="M31" s="129"/>
    </row>
    <row r="32" spans="1:13">
      <c r="A32" s="129"/>
      <c r="B32" s="129"/>
      <c r="C32" s="129"/>
      <c r="D32" s="129"/>
      <c r="E32" s="129"/>
      <c r="F32" s="129"/>
      <c r="G32" s="129"/>
      <c r="H32" s="129"/>
      <c r="I32" s="129"/>
      <c r="J32" s="129"/>
      <c r="K32" s="129"/>
      <c r="L32" s="129"/>
      <c r="M32" s="129"/>
    </row>
    <row r="33" spans="1:13">
      <c r="A33" s="129"/>
      <c r="B33" s="129"/>
      <c r="C33" s="129"/>
      <c r="D33" s="129"/>
      <c r="E33" s="129"/>
      <c r="F33" s="129"/>
      <c r="G33" s="129"/>
      <c r="H33" s="129"/>
      <c r="I33" s="129"/>
      <c r="J33" s="129"/>
      <c r="K33" s="129"/>
      <c r="L33" s="129"/>
      <c r="M33" s="129"/>
    </row>
    <row r="34" spans="1:13">
      <c r="A34" s="132"/>
      <c r="B34" s="132"/>
      <c r="C34" s="141"/>
      <c r="D34" s="141"/>
      <c r="E34" s="141"/>
      <c r="F34" s="141"/>
      <c r="G34" s="140"/>
      <c r="H34" s="140"/>
      <c r="I34" s="140"/>
      <c r="J34" s="129"/>
      <c r="K34" s="129"/>
      <c r="L34" s="129"/>
      <c r="M34" s="129"/>
    </row>
    <row r="35" spans="1:13">
      <c r="A35" s="132"/>
      <c r="B35" s="132"/>
      <c r="C35" s="139"/>
      <c r="D35" s="139"/>
      <c r="E35" s="139"/>
      <c r="F35" s="139"/>
      <c r="G35" s="138"/>
      <c r="H35" s="138"/>
      <c r="I35" s="138"/>
      <c r="J35" s="129"/>
      <c r="K35" s="129"/>
      <c r="L35" s="129"/>
      <c r="M35" s="129"/>
    </row>
    <row r="36" spans="1:13">
      <c r="A36" s="132"/>
      <c r="B36" s="132"/>
      <c r="C36" s="133"/>
      <c r="D36" s="133"/>
      <c r="E36" s="129"/>
      <c r="F36" s="129"/>
      <c r="G36" s="137"/>
      <c r="H36" s="137"/>
      <c r="I36" s="137"/>
      <c r="J36" s="129"/>
      <c r="K36" s="129"/>
      <c r="L36" s="129"/>
      <c r="M36" s="129"/>
    </row>
    <row r="37" spans="1:13">
      <c r="A37" s="136"/>
      <c r="B37" s="136"/>
      <c r="C37" s="135"/>
      <c r="D37" s="135"/>
      <c r="E37" s="134"/>
      <c r="F37" s="134"/>
      <c r="G37" s="130"/>
      <c r="H37" s="130"/>
      <c r="I37" s="130"/>
      <c r="J37" s="129"/>
      <c r="K37" s="129"/>
      <c r="L37" s="129"/>
      <c r="M37" s="129"/>
    </row>
    <row r="38" spans="1:13">
      <c r="A38" s="132"/>
      <c r="B38" s="132"/>
      <c r="C38" s="133"/>
      <c r="D38" s="133"/>
      <c r="E38" s="131"/>
      <c r="F38" s="131"/>
      <c r="G38" s="130"/>
      <c r="H38" s="130"/>
      <c r="I38" s="130"/>
      <c r="J38" s="129"/>
      <c r="K38" s="129"/>
      <c r="L38" s="129"/>
      <c r="M38" s="129"/>
    </row>
    <row r="39" spans="1:13">
      <c r="A39" s="132"/>
      <c r="B39" s="132"/>
      <c r="C39" s="131"/>
      <c r="D39" s="131"/>
      <c r="E39" s="131"/>
      <c r="F39" s="131"/>
      <c r="G39" s="130"/>
      <c r="H39" s="130"/>
      <c r="I39" s="130"/>
      <c r="J39" s="129"/>
      <c r="K39" s="129"/>
      <c r="L39" s="129"/>
      <c r="M39" s="129"/>
    </row>
    <row r="40" spans="1:13">
      <c r="A40" s="129"/>
      <c r="B40" s="129"/>
      <c r="C40" s="129"/>
      <c r="D40" s="129"/>
      <c r="E40" s="129"/>
      <c r="F40" s="129"/>
      <c r="G40" s="129"/>
      <c r="H40" s="129"/>
      <c r="I40" s="129"/>
      <c r="J40" s="129"/>
      <c r="K40" s="129"/>
      <c r="L40" s="129"/>
      <c r="M40" s="129"/>
    </row>
    <row r="41" spans="1:13">
      <c r="A41" s="129"/>
      <c r="B41" s="129"/>
      <c r="C41" s="129"/>
      <c r="D41" s="129"/>
      <c r="E41" s="129"/>
      <c r="F41" s="129"/>
      <c r="G41" s="129"/>
      <c r="H41" s="129"/>
      <c r="I41" s="129"/>
      <c r="J41" s="129"/>
      <c r="K41" s="129"/>
      <c r="L41" s="129"/>
      <c r="M41" s="129"/>
    </row>
    <row r="42" spans="1:13">
      <c r="A42" s="129"/>
      <c r="B42" s="129"/>
      <c r="C42" s="129"/>
      <c r="D42" s="129"/>
      <c r="E42" s="129"/>
      <c r="F42" s="129"/>
      <c r="G42" s="129"/>
      <c r="H42" s="129"/>
      <c r="I42" s="129"/>
      <c r="J42" s="129"/>
      <c r="K42" s="129"/>
      <c r="L42" s="129"/>
      <c r="M42" s="129"/>
    </row>
    <row r="43" spans="1:13">
      <c r="A43" s="129"/>
      <c r="B43" s="129"/>
      <c r="C43" s="129"/>
      <c r="D43" s="129"/>
      <c r="E43" s="129"/>
      <c r="F43" s="129"/>
      <c r="G43" s="129"/>
      <c r="H43" s="129"/>
      <c r="I43" s="129"/>
      <c r="J43" s="129"/>
      <c r="K43" s="129"/>
      <c r="L43" s="129"/>
      <c r="M43" s="129"/>
    </row>
    <row r="44" spans="1:13">
      <c r="A44" s="129"/>
      <c r="B44" s="129"/>
      <c r="C44" s="129"/>
      <c r="D44" s="129"/>
      <c r="E44" s="129"/>
      <c r="F44" s="129"/>
      <c r="G44" s="129"/>
      <c r="H44" s="129"/>
      <c r="I44" s="129"/>
      <c r="J44" s="129"/>
      <c r="K44" s="129"/>
      <c r="L44" s="129"/>
      <c r="M44" s="129"/>
    </row>
  </sheetData>
  <mergeCells count="3">
    <mergeCell ref="A3:I3"/>
    <mergeCell ref="A4:I4"/>
    <mergeCell ref="A5:I5"/>
  </mergeCells>
  <pageMargins left="0.7" right="0.7" top="0.75" bottom="0.75" header="0.3" footer="0.3"/>
  <pageSetup orientation="portrait" verticalDpi="0" r:id="rId1"/>
  <headerFooter>
    <oddHeader>&amp;L&amp;8 2016 BHP-Workpaper 9 Supplemental Supporting Schedules&amp;C
ACTUAL SERVICE YEAR ATRR
BLACK HILLS POWER, INC.
SUPPORTING SCHEDULES&amp;RPage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Cost of Service References</vt:lpstr>
      <vt:lpstr>BHP WP1 A&amp;G</vt:lpstr>
      <vt:lpstr>BHP WP4 Transmission Assets</vt:lpstr>
      <vt:lpstr>BHP WP8 Adj to Rate Base</vt:lpstr>
      <vt:lpstr>BHP WP9 Accum Depr</vt:lpstr>
      <vt:lpstr>'BHP WP1 A&amp;G'!Print_Area</vt:lpstr>
      <vt:lpstr>'BHP WP4 Transmission Assets'!Print_Area</vt:lpstr>
      <vt:lpstr>'BHP WP9 Accum Depr'!Print_Area</vt:lpstr>
      <vt:lpstr>'Cost of Service References'!Print_Area</vt:lpstr>
    </vt:vector>
  </TitlesOfParts>
  <Company>BHC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Cody Hoffman</dc:creator>
  <cp:lastModifiedBy>Clements, Dan</cp:lastModifiedBy>
  <cp:lastPrinted>2016-05-31T15:34:06Z</cp:lastPrinted>
  <dcterms:created xsi:type="dcterms:W3CDTF">2015-05-28T18:39:45Z</dcterms:created>
  <dcterms:modified xsi:type="dcterms:W3CDTF">2019-07-01T16:49:18Z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